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adias\Documents\WORK_D\AMIS\GlobalAgrimar\ATUALIZACAO_2023\FICHEIROS\Azeite_Azeitona\"/>
    </mc:Choice>
  </mc:AlternateContent>
  <bookViews>
    <workbookView xWindow="45" yWindow="90" windowWidth="11235" windowHeight="7995" tabRatio="351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</sheets>
  <definedNames>
    <definedName name="_xlnm.Print_Area" localSheetId="1">'1'!$B$1:$M$41</definedName>
  </definedNames>
  <calcPr calcId="152511"/>
</workbook>
</file>

<file path=xl/calcChain.xml><?xml version="1.0" encoding="utf-8"?>
<calcChain xmlns="http://schemas.openxmlformats.org/spreadsheetml/2006/main">
  <c r="D37" i="4" l="1"/>
  <c r="C37" i="4"/>
  <c r="D24" i="4"/>
  <c r="C24" i="4"/>
  <c r="P8" i="8"/>
  <c r="P7" i="8"/>
  <c r="P9" i="5" l="1"/>
  <c r="Q8" i="3" l="1"/>
  <c r="Q5" i="3"/>
  <c r="Q32" i="2"/>
  <c r="Q29" i="2"/>
  <c r="Q26" i="2"/>
  <c r="Q23" i="2"/>
  <c r="Q19" i="2"/>
  <c r="Q18" i="2"/>
  <c r="Q36" i="2" s="1"/>
  <c r="Q16" i="2"/>
  <c r="Q34" i="2" s="1"/>
  <c r="Q15" i="2"/>
  <c r="Q33" i="2" s="1"/>
  <c r="Q14" i="2"/>
  <c r="Q11" i="2"/>
  <c r="Q8" i="2"/>
  <c r="Q5" i="2"/>
  <c r="P9" i="8"/>
  <c r="Q40" i="2" l="1"/>
  <c r="Q20" i="2"/>
  <c r="Q17" i="2"/>
  <c r="Q35" i="2"/>
  <c r="Q37" i="2"/>
  <c r="P10" i="8"/>
  <c r="O8" i="8"/>
  <c r="O10" i="8" s="1"/>
  <c r="O7" i="8"/>
  <c r="O9" i="5"/>
  <c r="N5" i="7"/>
  <c r="Q41" i="2" l="1"/>
  <c r="Q38" i="2"/>
  <c r="O9" i="8"/>
  <c r="P8" i="3" l="1"/>
  <c r="P5" i="3"/>
  <c r="P32" i="2" l="1"/>
  <c r="P29" i="2"/>
  <c r="P26" i="2"/>
  <c r="P23" i="2"/>
  <c r="P19" i="2"/>
  <c r="P37" i="2" s="1"/>
  <c r="P18" i="2"/>
  <c r="P36" i="2" s="1"/>
  <c r="P16" i="2"/>
  <c r="P34" i="2" s="1"/>
  <c r="P15" i="2"/>
  <c r="P33" i="2" s="1"/>
  <c r="P14" i="2"/>
  <c r="P11" i="2"/>
  <c r="P8" i="2"/>
  <c r="P5" i="2"/>
  <c r="P41" i="2" l="1"/>
  <c r="P40" i="2"/>
  <c r="P38" i="2"/>
  <c r="P35" i="2"/>
  <c r="P20" i="2"/>
  <c r="P17" i="2"/>
  <c r="N8" i="8"/>
  <c r="N9" i="8" s="1"/>
  <c r="N7" i="8"/>
  <c r="N9" i="5"/>
  <c r="N10" i="8" l="1"/>
  <c r="M9" i="5"/>
  <c r="O5" i="3"/>
  <c r="N5" i="3"/>
  <c r="M5" i="3"/>
  <c r="L5" i="3"/>
  <c r="O8" i="3"/>
  <c r="O32" i="2"/>
  <c r="O29" i="2"/>
  <c r="O26" i="2"/>
  <c r="O23" i="2"/>
  <c r="O19" i="2"/>
  <c r="O18" i="2"/>
  <c r="O36" i="2" s="1"/>
  <c r="O16" i="2"/>
  <c r="O34" i="2" s="1"/>
  <c r="O15" i="2"/>
  <c r="O33" i="2" s="1"/>
  <c r="O14" i="2"/>
  <c r="O11" i="2"/>
  <c r="O8" i="2"/>
  <c r="O5" i="2"/>
  <c r="M8" i="8"/>
  <c r="M10" i="8" s="1"/>
  <c r="M7" i="8"/>
  <c r="M5" i="7"/>
  <c r="O40" i="2" l="1"/>
  <c r="O35" i="2"/>
  <c r="O20" i="2"/>
  <c r="O17" i="2"/>
  <c r="O37" i="2"/>
  <c r="M9" i="8"/>
  <c r="N19" i="2"/>
  <c r="M19" i="2"/>
  <c r="L19" i="2"/>
  <c r="N18" i="2"/>
  <c r="M18" i="2"/>
  <c r="L18" i="2"/>
  <c r="N16" i="2"/>
  <c r="M16" i="2"/>
  <c r="L16" i="2"/>
  <c r="N15" i="2"/>
  <c r="M15" i="2"/>
  <c r="L15" i="2"/>
  <c r="N14" i="2"/>
  <c r="M14" i="2"/>
  <c r="L14" i="2"/>
  <c r="N11" i="2"/>
  <c r="M11" i="2"/>
  <c r="L11" i="2"/>
  <c r="N8" i="2"/>
  <c r="M8" i="2"/>
  <c r="L8" i="2"/>
  <c r="N5" i="2"/>
  <c r="M5" i="2"/>
  <c r="L5" i="2"/>
  <c r="O41" i="2" l="1"/>
  <c r="O38" i="2"/>
  <c r="L5" i="7"/>
  <c r="N8" i="3" l="1"/>
  <c r="N37" i="2"/>
  <c r="N36" i="2"/>
  <c r="N34" i="2"/>
  <c r="N33" i="2"/>
  <c r="N32" i="2"/>
  <c r="N29" i="2"/>
  <c r="N26" i="2"/>
  <c r="N23" i="2"/>
  <c r="N20" i="2"/>
  <c r="N17" i="2"/>
  <c r="N38" i="2" l="1"/>
  <c r="N40" i="2"/>
  <c r="N41" i="2"/>
  <c r="N35" i="2"/>
  <c r="L8" i="8"/>
  <c r="L10" i="8" s="1"/>
  <c r="L7" i="8"/>
  <c r="L9" i="5"/>
  <c r="L9" i="8" l="1"/>
  <c r="M8" i="3" l="1"/>
  <c r="M37" i="2" l="1"/>
  <c r="M36" i="2"/>
  <c r="M34" i="2"/>
  <c r="M33" i="2"/>
  <c r="M32" i="2"/>
  <c r="M29" i="2"/>
  <c r="M26" i="2"/>
  <c r="M23" i="2"/>
  <c r="M20" i="2"/>
  <c r="M17" i="2"/>
  <c r="M38" i="2" l="1"/>
  <c r="M35" i="2"/>
  <c r="M40" i="2"/>
  <c r="M41" i="2"/>
  <c r="K5" i="7"/>
  <c r="J5" i="7" l="1"/>
  <c r="K9" i="5"/>
  <c r="K8" i="8"/>
  <c r="K9" i="8" s="1"/>
  <c r="K7" i="8"/>
  <c r="L8" i="3"/>
  <c r="L37" i="2"/>
  <c r="L36" i="2"/>
  <c r="L34" i="2"/>
  <c r="L33" i="2"/>
  <c r="L32" i="2"/>
  <c r="L29" i="2"/>
  <c r="L26" i="2"/>
  <c r="L23" i="2"/>
  <c r="L20" i="2"/>
  <c r="L17" i="2"/>
  <c r="K10" i="8" l="1"/>
  <c r="L41" i="2"/>
  <c r="L40" i="2"/>
  <c r="L35" i="2"/>
  <c r="L38" i="2"/>
  <c r="G24" i="4"/>
  <c r="H24" i="4"/>
  <c r="I5" i="7" l="1"/>
  <c r="H5" i="7"/>
  <c r="G5" i="7"/>
  <c r="J9" i="5" l="1"/>
  <c r="I9" i="5"/>
  <c r="H9" i="5"/>
  <c r="G9" i="5"/>
  <c r="J8" i="8" l="1"/>
  <c r="J10" i="8" s="1"/>
  <c r="I8" i="8"/>
  <c r="I9" i="8" s="1"/>
  <c r="J7" i="8"/>
  <c r="I7" i="8"/>
  <c r="K8" i="3"/>
  <c r="K5" i="3"/>
  <c r="K37" i="2"/>
  <c r="K36" i="2"/>
  <c r="K34" i="2"/>
  <c r="K33" i="2"/>
  <c r="K32" i="2"/>
  <c r="K29" i="2"/>
  <c r="K26" i="2"/>
  <c r="K23" i="2"/>
  <c r="K20" i="2"/>
  <c r="K17" i="2"/>
  <c r="K35" i="2" l="1"/>
  <c r="J9" i="8"/>
  <c r="I10" i="8"/>
  <c r="K41" i="2"/>
  <c r="K40" i="2"/>
  <c r="K38" i="2"/>
  <c r="J8" i="3"/>
  <c r="J5" i="3"/>
  <c r="J37" i="2"/>
  <c r="J36" i="2"/>
  <c r="J34" i="2"/>
  <c r="J33" i="2"/>
  <c r="J32" i="2"/>
  <c r="J29" i="2"/>
  <c r="J26" i="2"/>
  <c r="J23" i="2"/>
  <c r="J20" i="2"/>
  <c r="J17" i="2"/>
  <c r="J38" i="2" l="1"/>
  <c r="J40" i="2"/>
  <c r="J41" i="2"/>
  <c r="J35" i="2"/>
  <c r="H8" i="8"/>
  <c r="H10" i="8" s="1"/>
  <c r="H7" i="8"/>
  <c r="G8" i="8"/>
  <c r="G10" i="8" s="1"/>
  <c r="G7" i="8"/>
  <c r="E8" i="3"/>
  <c r="H5" i="3"/>
  <c r="I37" i="2"/>
  <c r="I36" i="2"/>
  <c r="I34" i="2"/>
  <c r="I33" i="2"/>
  <c r="I35" i="2" l="1"/>
  <c r="G9" i="8"/>
  <c r="H9" i="8"/>
  <c r="I8" i="3"/>
  <c r="I5" i="3"/>
  <c r="I32" i="2"/>
  <c r="I29" i="2"/>
  <c r="I26" i="2"/>
  <c r="I23" i="2"/>
  <c r="I20" i="2"/>
  <c r="I17" i="2"/>
  <c r="I40" i="2" l="1"/>
  <c r="I41" i="2"/>
  <c r="I38" i="2"/>
  <c r="F5" i="7"/>
  <c r="H37" i="4" l="1"/>
  <c r="G37" i="4"/>
  <c r="H8" i="3" l="1"/>
  <c r="F9" i="5" l="1"/>
  <c r="E9" i="5"/>
  <c r="D9" i="5"/>
  <c r="H37" i="2" l="1"/>
  <c r="H36" i="2"/>
  <c r="H34" i="2"/>
  <c r="H33" i="2"/>
  <c r="H32" i="2"/>
  <c r="H29" i="2"/>
  <c r="H26" i="2"/>
  <c r="H23" i="2"/>
  <c r="H20" i="2"/>
  <c r="H17" i="2"/>
  <c r="H35" i="2" l="1"/>
  <c r="H40" i="2"/>
  <c r="H41" i="2"/>
  <c r="H38" i="2"/>
  <c r="G33" i="2"/>
  <c r="E5" i="7" l="1"/>
  <c r="D5" i="7"/>
  <c r="F8" i="8"/>
  <c r="F9" i="8" s="1"/>
  <c r="F7" i="8"/>
  <c r="G5" i="3"/>
  <c r="F5" i="3"/>
  <c r="E5" i="3"/>
  <c r="F34" i="2"/>
  <c r="G8" i="3"/>
  <c r="G34" i="2"/>
  <c r="G37" i="2"/>
  <c r="G36" i="2"/>
  <c r="G40" i="2" s="1"/>
  <c r="G32" i="2"/>
  <c r="G29" i="2"/>
  <c r="G26" i="2"/>
  <c r="G23" i="2"/>
  <c r="G20" i="2"/>
  <c r="G17" i="2"/>
  <c r="D8" i="8"/>
  <c r="D10" i="8" s="1"/>
  <c r="D7" i="8"/>
  <c r="E37" i="2"/>
  <c r="F37" i="2"/>
  <c r="F36" i="2"/>
  <c r="F33" i="2"/>
  <c r="F32" i="2"/>
  <c r="F29" i="2"/>
  <c r="F26" i="2"/>
  <c r="F23" i="2"/>
  <c r="F20" i="2"/>
  <c r="F17" i="2"/>
  <c r="F8" i="3"/>
  <c r="E36" i="2"/>
  <c r="E34" i="2"/>
  <c r="E33" i="2"/>
  <c r="E32" i="2"/>
  <c r="E29" i="2"/>
  <c r="E26" i="2"/>
  <c r="E23" i="2"/>
  <c r="E20" i="2"/>
  <c r="E17" i="2"/>
  <c r="E8" i="8"/>
  <c r="E10" i="8" s="1"/>
  <c r="E7" i="8"/>
  <c r="E40" i="2" l="1"/>
  <c r="G38" i="2"/>
  <c r="E41" i="2"/>
  <c r="G41" i="2"/>
  <c r="E38" i="2"/>
  <c r="G35" i="2"/>
  <c r="E35" i="2"/>
  <c r="E9" i="8"/>
  <c r="D9" i="8"/>
  <c r="F35" i="2"/>
  <c r="F41" i="2"/>
  <c r="F38" i="2"/>
  <c r="F40" i="2"/>
  <c r="F10" i="8"/>
</calcChain>
</file>

<file path=xl/sharedStrings.xml><?xml version="1.0" encoding="utf-8"?>
<sst xmlns="http://schemas.openxmlformats.org/spreadsheetml/2006/main" count="267" uniqueCount="124">
  <si>
    <t>1. Comércio Internacional</t>
  </si>
  <si>
    <t>4. Área de Olival e Produção de Azeite</t>
  </si>
  <si>
    <t>6. Produção Certificada de Azeite DOP</t>
  </si>
  <si>
    <t>7. Indicadores de análise do Comércio Internacional</t>
  </si>
  <si>
    <t xml:space="preserve">Azeite - Comércio Internacional </t>
  </si>
  <si>
    <t>Produto</t>
  </si>
  <si>
    <t>Unidade</t>
  </si>
  <si>
    <t>Fluxo</t>
  </si>
  <si>
    <t>Entradas</t>
  </si>
  <si>
    <t>Saídas</t>
  </si>
  <si>
    <t>Saldo</t>
  </si>
  <si>
    <t>Azeite 
Virgem
lampante</t>
  </si>
  <si>
    <t>Outros Azeites</t>
  </si>
  <si>
    <t>Total do Azeite</t>
  </si>
  <si>
    <t>Preço Médio de Importação</t>
  </si>
  <si>
    <t>EUR/Kg</t>
  </si>
  <si>
    <t>Preço Médio de Exportação</t>
  </si>
  <si>
    <t>PT</t>
  </si>
  <si>
    <t>Total</t>
  </si>
  <si>
    <t>Voltar ao índice</t>
  </si>
  <si>
    <t xml:space="preserve">Azeite - Principais destinos das Saídas </t>
  </si>
  <si>
    <r>
      <t xml:space="preserve">Valor 
</t>
    </r>
    <r>
      <rPr>
        <sz val="10"/>
        <color indexed="60"/>
        <rFont val="Arial"/>
        <family val="2"/>
      </rPr>
      <t>(1000 EUR)</t>
    </r>
  </si>
  <si>
    <t>Brasil</t>
  </si>
  <si>
    <t>Espanha</t>
  </si>
  <si>
    <t>Angola</t>
  </si>
  <si>
    <t>Estados Unidos</t>
  </si>
  <si>
    <t>Itália</t>
  </si>
  <si>
    <t>Cabo Verde</t>
  </si>
  <si>
    <t>Moçambique</t>
  </si>
  <si>
    <t>Canadá</t>
  </si>
  <si>
    <t>França</t>
  </si>
  <si>
    <t>África do Sul</t>
  </si>
  <si>
    <t>Suíça</t>
  </si>
  <si>
    <t>Luxemburgo</t>
  </si>
  <si>
    <t>TOTAL</t>
  </si>
  <si>
    <t>Olival para azeite - Área</t>
  </si>
  <si>
    <t>Rubrica</t>
  </si>
  <si>
    <t>Área de olival p/ azeite</t>
  </si>
  <si>
    <t>ha</t>
  </si>
  <si>
    <t>Produção azeitona p/ azeite</t>
  </si>
  <si>
    <t>Azeite - Produção</t>
  </si>
  <si>
    <t>Produção total</t>
  </si>
  <si>
    <t>hl</t>
  </si>
  <si>
    <t>Azeite - Balanço de Aprovisionamento INE</t>
  </si>
  <si>
    <t>Consumo Humano</t>
  </si>
  <si>
    <t>Consumo Humano per capita</t>
  </si>
  <si>
    <t>Kg/habitante/ano</t>
  </si>
  <si>
    <t>Grau de Auto-Aprovisionamento</t>
  </si>
  <si>
    <t>%</t>
  </si>
  <si>
    <t>Azeite - Produção Certificada DOP</t>
  </si>
  <si>
    <t>Peso da Prod. Certificada na Prod. Total</t>
  </si>
  <si>
    <t>Azeite - Indicadores de análise do Comércio Internacional</t>
  </si>
  <si>
    <t>Produção</t>
  </si>
  <si>
    <t>Importação</t>
  </si>
  <si>
    <t>Exportação</t>
  </si>
  <si>
    <t>Orientação Exportadora</t>
  </si>
  <si>
    <t>Consumo Aparente</t>
  </si>
  <si>
    <t>Nota:</t>
  </si>
  <si>
    <t>Orientação Exportadora = Exportação / Produção x 100</t>
  </si>
  <si>
    <t>Consumo Aparente = Produção + Importação - Exportação</t>
  </si>
  <si>
    <t>Grau de Auto-Aprovisionamento = Produção / Consumo Aparente x 100</t>
  </si>
  <si>
    <t>Grau de Abastecimento do mercado interno = (Produção - Exportação) / Consumo Aparente x 100</t>
  </si>
  <si>
    <t>2010</t>
  </si>
  <si>
    <t>Grau de Abastecimento
do Mercado Interno</t>
  </si>
  <si>
    <t>* dados provisórios</t>
  </si>
  <si>
    <t>Fonte:</t>
  </si>
  <si>
    <t>AZEITE</t>
  </si>
  <si>
    <t>Rússia, Federação da</t>
  </si>
  <si>
    <t>2. Destinos das Saídas UE/Países Terceiros</t>
  </si>
  <si>
    <t>Azeite - Destinos das Saídas - UE e Países Terceiros (PT)</t>
  </si>
  <si>
    <t>2011</t>
  </si>
  <si>
    <t>5. Balanço de Aprovisionamento INE</t>
  </si>
  <si>
    <t xml:space="preserve">2012 </t>
  </si>
  <si>
    <t>2013</t>
  </si>
  <si>
    <t>Nota: 1 hl azeite = 91,66 Kg</t>
  </si>
  <si>
    <t>2012</t>
  </si>
  <si>
    <t>3. Origens das Entradas e Destinos das Saídas</t>
  </si>
  <si>
    <t>Azeite - Principais origens das Entradas</t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</si>
  <si>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</si>
  <si>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</si>
  <si>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Outros países</t>
  </si>
  <si>
    <t>UE</t>
  </si>
  <si>
    <t>Alemanha</t>
  </si>
  <si>
    <t>Países Baixos</t>
  </si>
  <si>
    <t>Polónia</t>
  </si>
  <si>
    <t>2015</t>
  </si>
  <si>
    <t>2014</t>
  </si>
  <si>
    <t>* dados preliminares</t>
  </si>
  <si>
    <t>2016</t>
  </si>
  <si>
    <t>Código NC: 1509</t>
  </si>
  <si>
    <r>
      <t>a)</t>
    </r>
    <r>
      <rPr>
        <sz val="9.5"/>
        <rFont val="Arial"/>
        <family val="2"/>
      </rPr>
      <t xml:space="preserve"> produção interna obtida por transformação de matérias primas nacionais </t>
    </r>
  </si>
  <si>
    <t>Produção Certificada DOP *</t>
  </si>
  <si>
    <t>* Fonte: GPP e DGADR</t>
  </si>
  <si>
    <t>Recursos disponíveis</t>
  </si>
  <si>
    <t>Variação de existências</t>
  </si>
  <si>
    <t xml:space="preserve">Comércio Internacional - Entradas </t>
  </si>
  <si>
    <t>Comércio Internacional - Saídas</t>
  </si>
  <si>
    <t>2017</t>
  </si>
  <si>
    <t>Por se tratar de fontes distintas - a produção e o comércio internacional - não são diretamente comparáveis, pelo que os indicadores calculados apresentam por vezes resultados incoerentes.</t>
  </si>
  <si>
    <t xml:space="preserve">Azeite 
Virgem Extra
</t>
  </si>
  <si>
    <t xml:space="preserve">Azeite 
Virgem
</t>
  </si>
  <si>
    <t>Total do Azeite 
Virgem
não 
lampante</t>
  </si>
  <si>
    <t>México</t>
  </si>
  <si>
    <t>Colômbia</t>
  </si>
  <si>
    <t>2019</t>
  </si>
  <si>
    <t>Produção até 0,8% de acidez</t>
  </si>
  <si>
    <t>Produção de 0,9 a 2,0% de acidez</t>
  </si>
  <si>
    <t>Produção com &gt;2,0% de acidez</t>
  </si>
  <si>
    <t>2021*</t>
  </si>
  <si>
    <t>Japão</t>
  </si>
  <si>
    <t>Peru</t>
  </si>
  <si>
    <t>2022*</t>
  </si>
  <si>
    <t>atualizado em: jul/2023</t>
  </si>
  <si>
    <r>
      <t>2022</t>
    </r>
    <r>
      <rPr>
        <sz val="10"/>
        <color indexed="56"/>
        <rFont val="Arial"/>
        <family val="2"/>
      </rPr>
      <t xml:space="preserve"> (dados preliminares)</t>
    </r>
  </si>
  <si>
    <t>2021</t>
  </si>
  <si>
    <t>Bélgica</t>
  </si>
  <si>
    <t>Finlândia</t>
  </si>
  <si>
    <t>Grécia</t>
  </si>
  <si>
    <t>Venezuela</t>
  </si>
  <si>
    <r>
      <t xml:space="preserve">Quantidade
</t>
    </r>
    <r>
      <rPr>
        <sz val="10"/>
        <color rgb="FF808000"/>
        <rFont val="Arial"/>
        <family val="2"/>
      </rPr>
      <t>(tonelada)</t>
    </r>
  </si>
  <si>
    <r>
      <t xml:space="preserve">Valor
</t>
    </r>
    <r>
      <rPr>
        <sz val="10"/>
        <color rgb="FF808000"/>
        <rFont val="Arial"/>
        <family val="2"/>
      </rPr>
      <t>(1000 EUR)</t>
    </r>
  </si>
  <si>
    <r>
      <t>Reino Unido</t>
    </r>
    <r>
      <rPr>
        <sz val="10"/>
        <color indexed="19"/>
        <rFont val="Arial"/>
        <family val="2"/>
      </rPr>
      <t xml:space="preserve"> (não inc. Irlanda Norte)</t>
    </r>
  </si>
  <si>
    <r>
      <t xml:space="preserve">Produção utilizável </t>
    </r>
    <r>
      <rPr>
        <b/>
        <vertAlign val="superscript"/>
        <sz val="10"/>
        <color rgb="FF808000"/>
        <rFont val="Arial"/>
        <family val="2"/>
      </rPr>
      <t>a)</t>
    </r>
  </si>
  <si>
    <r>
      <t>10</t>
    </r>
    <r>
      <rPr>
        <vertAlign val="superscript"/>
        <sz val="10"/>
        <color rgb="FF808000"/>
        <rFont val="Arial"/>
        <family val="2"/>
      </rPr>
      <t>3</t>
    </r>
    <r>
      <rPr>
        <sz val="10"/>
        <color rgb="FF808000"/>
        <rFont val="Arial"/>
        <family val="2"/>
      </rPr>
      <t xml:space="preserve"> tonelada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</si>
</sst>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0"/>
      <name val="Arial"/>
      <family val="2"/>
    </font>
    <font>
      <b/>
      <sz val="10"/>
      <color indexed="60"/>
      <name val="Arial"/>
      <family val="2"/>
    </font>
    <font>
      <sz val="10"/>
      <color indexed="19"/>
      <name val="Arial"/>
      <family val="2"/>
    </font>
    <font>
      <u/>
      <sz val="10"/>
      <color indexed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 tint="0.249977111117893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vertAlign val="superscript"/>
      <sz val="9.5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.5"/>
      <name val="Arial"/>
      <family val="2"/>
    </font>
    <font>
      <b/>
      <sz val="10"/>
      <color rgb="FF808000"/>
      <name val="Arial"/>
      <family val="2"/>
    </font>
    <font>
      <sz val="10"/>
      <color rgb="FF808000"/>
      <name val="Arial"/>
      <family val="2"/>
    </font>
    <font>
      <b/>
      <sz val="9.5"/>
      <color rgb="FF808000"/>
      <name val="Arial"/>
      <family val="2"/>
    </font>
    <font>
      <b/>
      <vertAlign val="superscript"/>
      <sz val="10"/>
      <color rgb="FF808000"/>
      <name val="Arial"/>
      <family val="2"/>
    </font>
    <font>
      <vertAlign val="superscript"/>
      <sz val="10"/>
      <color rgb="FF808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AEA"/>
        <bgColor indexed="26"/>
      </patternFill>
    </fill>
    <fill>
      <patternFill patternType="solid">
        <fgColor rgb="FFEAEAE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hair">
        <color theme="9" tint="0.39991454817346722"/>
      </bottom>
      <diagonal/>
    </border>
    <border>
      <left/>
      <right/>
      <top style="hair">
        <color indexed="47"/>
      </top>
      <bottom style="thin">
        <color indexed="47"/>
      </bottom>
      <diagonal/>
    </border>
    <border>
      <left/>
      <right/>
      <top/>
      <bottom style="hair">
        <color theme="9" tint="0.39994506668294322"/>
      </bottom>
      <diagonal/>
    </border>
  </borders>
  <cellStyleXfs count="6">
    <xf numFmtId="0" fontId="0" fillId="0" borderId="0"/>
    <xf numFmtId="0" fontId="2" fillId="0" borderId="0" applyNumberFormat="0" applyFill="0" applyProtection="0">
      <alignment vertical="center"/>
    </xf>
    <xf numFmtId="0" fontId="4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1" fillId="2" borderId="0" applyNumberFormat="0" applyProtection="0">
      <alignment horizontal="center" vertical="center"/>
    </xf>
    <xf numFmtId="0" fontId="11" fillId="0" borderId="0"/>
  </cellStyleXfs>
  <cellXfs count="11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0" xfId="4" applyNumberFormat="1" applyFont="1" applyBorder="1" applyProtection="1">
      <alignment horizontal="center" vertical="center"/>
    </xf>
    <xf numFmtId="0" fontId="5" fillId="2" borderId="0" xfId="4" applyNumberFormat="1" applyFont="1" applyBorder="1" applyProtection="1">
      <alignment horizontal="center" vertical="center"/>
    </xf>
    <xf numFmtId="0" fontId="1" fillId="2" borderId="0" xfId="4" applyNumberFormat="1" applyFont="1" applyBorder="1" applyAlignment="1" applyProtection="1">
      <alignment horizontal="right" vertical="center"/>
    </xf>
    <xf numFmtId="3" fontId="0" fillId="0" borderId="0" xfId="0" applyNumberFormat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3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4" applyNumberFormat="1" applyFont="1" applyBorder="1" applyAlignment="1" applyProtection="1">
      <alignment horizontal="right" vertical="center" wrapText="1"/>
    </xf>
    <xf numFmtId="3" fontId="0" fillId="3" borderId="0" xfId="0" applyNumberFormat="1" applyFill="1" applyBorder="1" applyAlignment="1">
      <alignment vertical="center"/>
    </xf>
    <xf numFmtId="0" fontId="6" fillId="3" borderId="4" xfId="0" applyNumberFormat="1" applyFont="1" applyFill="1" applyBorder="1" applyAlignment="1" applyProtection="1">
      <alignment vertical="center"/>
    </xf>
    <xf numFmtId="3" fontId="0" fillId="0" borderId="0" xfId="0" applyNumberFormat="1" applyAlignment="1">
      <alignment vertical="center"/>
    </xf>
    <xf numFmtId="3" fontId="0" fillId="3" borderId="1" xfId="0" applyNumberForma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3" fontId="0" fillId="0" borderId="5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1" fillId="2" borderId="0" xfId="4" quotePrefix="1" applyNumberFormat="1" applyFont="1" applyBorder="1" applyAlignment="1" applyProtection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1" fontId="9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/>
    <xf numFmtId="2" fontId="0" fillId="0" borderId="3" xfId="0" applyNumberFormat="1" applyBorder="1" applyAlignment="1">
      <alignment vertical="center"/>
    </xf>
    <xf numFmtId="2" fontId="0" fillId="3" borderId="1" xfId="0" applyNumberFormat="1" applyFill="1" applyBorder="1" applyAlignment="1">
      <alignment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3" borderId="0" xfId="0" applyNumberFormat="1" applyFont="1" applyFill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quotePrefix="1" applyFont="1" applyBorder="1" applyAlignment="1">
      <alignment wrapText="1"/>
    </xf>
    <xf numFmtId="0" fontId="8" fillId="0" borderId="0" xfId="0" quotePrefix="1" applyFont="1" applyBorder="1" applyAlignment="1">
      <alignment wrapText="1"/>
    </xf>
    <xf numFmtId="0" fontId="1" fillId="2" borderId="0" xfId="4" applyNumberFormat="1" applyFont="1" applyBorder="1" applyAlignment="1" applyProtection="1">
      <alignment horizontal="center" vertical="center"/>
    </xf>
    <xf numFmtId="0" fontId="5" fillId="2" borderId="0" xfId="4" applyNumberFormat="1" applyFont="1" applyBorder="1" applyAlignment="1" applyProtection="1">
      <alignment horizontal="center" vertical="center"/>
    </xf>
    <xf numFmtId="0" fontId="3" fillId="5" borderId="0" xfId="3" applyNumberFormat="1" applyFont="1" applyFill="1" applyBorder="1" applyAlignment="1" applyProtection="1">
      <alignment vertical="center"/>
    </xf>
    <xf numFmtId="0" fontId="12" fillId="4" borderId="0" xfId="5" applyFont="1" applyFill="1" applyAlignment="1">
      <alignment horizontal="centerContinuous" vertical="center"/>
    </xf>
    <xf numFmtId="0" fontId="13" fillId="4" borderId="0" xfId="5" applyFont="1" applyFill="1" applyAlignment="1">
      <alignment horizontal="centerContinuous" vertical="center" wrapText="1"/>
    </xf>
    <xf numFmtId="0" fontId="3" fillId="0" borderId="0" xfId="3" applyNumberFormat="1" applyFont="1" applyFill="1" applyBorder="1" applyAlignment="1" applyProtection="1">
      <alignment vertical="center"/>
    </xf>
    <xf numFmtId="0" fontId="15" fillId="0" borderId="0" xfId="2" quotePrefix="1" applyNumberFormat="1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quotePrefix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quotePrefix="1" applyFont="1" applyBorder="1" applyAlignment="1">
      <alignment wrapText="1"/>
    </xf>
    <xf numFmtId="3" fontId="0" fillId="0" borderId="3" xfId="0" applyNumberFormat="1" applyBorder="1" applyAlignment="1">
      <alignment vertical="center"/>
    </xf>
    <xf numFmtId="3" fontId="20" fillId="3" borderId="4" xfId="0" applyNumberFormat="1" applyFont="1" applyFill="1" applyBorder="1" applyAlignment="1">
      <alignment vertical="center"/>
    </xf>
    <xf numFmtId="1" fontId="0" fillId="0" borderId="0" xfId="0" applyNumberFormat="1"/>
    <xf numFmtId="164" fontId="0" fillId="3" borderId="8" xfId="0" applyNumberFormat="1" applyFill="1" applyBorder="1" applyAlignment="1">
      <alignment vertical="center"/>
    </xf>
    <xf numFmtId="164" fontId="0" fillId="3" borderId="8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3" fontId="0" fillId="6" borderId="0" xfId="0" applyNumberFormat="1" applyFont="1" applyFill="1" applyBorder="1" applyAlignment="1">
      <alignment horizontal="right" vertical="center"/>
    </xf>
    <xf numFmtId="3" fontId="0" fillId="7" borderId="0" xfId="0" applyNumberFormat="1" applyFont="1" applyFill="1" applyBorder="1" applyAlignment="1">
      <alignment horizontal="right" vertical="center"/>
    </xf>
    <xf numFmtId="164" fontId="22" fillId="0" borderId="2" xfId="0" applyNumberFormat="1" applyFont="1" applyBorder="1" applyAlignment="1">
      <alignment vertical="center"/>
    </xf>
    <xf numFmtId="0" fontId="6" fillId="0" borderId="0" xfId="0" quotePrefix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7" fillId="8" borderId="1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1" fillId="0" borderId="0" xfId="4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quotePrefix="1" applyFont="1" applyAlignment="1">
      <alignment horizontal="left" vertical="center"/>
    </xf>
    <xf numFmtId="0" fontId="14" fillId="0" borderId="0" xfId="0" applyFont="1" applyAlignment="1">
      <alignment horizontal="left"/>
    </xf>
    <xf numFmtId="1" fontId="0" fillId="0" borderId="0" xfId="0" applyNumberFormat="1" applyFont="1" applyFill="1" applyAlignment="1">
      <alignment vertical="center"/>
    </xf>
    <xf numFmtId="0" fontId="21" fillId="0" borderId="0" xfId="0" quotePrefix="1" applyFont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1" applyNumberFormat="1" applyFont="1" applyFill="1" applyProtection="1">
      <alignment vertical="center"/>
    </xf>
    <xf numFmtId="0" fontId="25" fillId="0" borderId="0" xfId="0" applyFont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25" fillId="0" borderId="3" xfId="1" applyNumberFormat="1" applyFont="1" applyFill="1" applyBorder="1" applyProtection="1">
      <alignment vertical="center"/>
    </xf>
    <xf numFmtId="0" fontId="24" fillId="0" borderId="2" xfId="0" applyFont="1" applyBorder="1" applyAlignment="1">
      <alignment horizontal="center" vertical="center" wrapText="1"/>
    </xf>
    <xf numFmtId="0" fontId="25" fillId="3" borderId="2" xfId="0" applyFont="1" applyFill="1" applyBorder="1" applyAlignment="1">
      <alignment vertical="center"/>
    </xf>
    <xf numFmtId="0" fontId="24" fillId="9" borderId="5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3" borderId="1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0" fontId="25" fillId="3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4" fillId="6" borderId="0" xfId="0" quotePrefix="1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center" vertical="center"/>
    </xf>
    <xf numFmtId="0" fontId="24" fillId="7" borderId="0" xfId="0" quotePrefix="1" applyFont="1" applyFill="1" applyBorder="1" applyAlignment="1">
      <alignment horizontal="left" vertical="center"/>
    </xf>
    <xf numFmtId="0" fontId="25" fillId="7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5" fillId="0" borderId="6" xfId="0" applyFont="1" applyBorder="1" applyAlignment="1">
      <alignment horizontal="center" vertical="center"/>
    </xf>
    <xf numFmtId="0" fontId="24" fillId="3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</cellXfs>
  <cellStyles count="6">
    <cellStyle name="Col_Unidade" xfId="1"/>
    <cellStyle name="H1" xfId="2"/>
    <cellStyle name="Hiperligação" xfId="3" builtinId="8"/>
    <cellStyle name="Linha1" xfId="4"/>
    <cellStyle name="Normal" xfId="0" builtinId="0"/>
    <cellStyle name="Normal_Tarifs préférentiels PAR zone et SH2 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808000"/>
      <color rgb="FFEAEAEA"/>
      <color rgb="FFDDDDDD"/>
      <color rgb="FFFFFFFF"/>
      <color rgb="FF65BDFF"/>
      <color rgb="FFB2CB7F"/>
      <color rgb="FF37A9FF"/>
      <color rgb="FF008FFA"/>
      <color rgb="FFA6C3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Azeite</a:t>
            </a:r>
            <a:r>
              <a:rPr lang="pt-PT" baseline="0"/>
              <a:t> - Preço Médio de Importação e de Exportação </a:t>
            </a:r>
            <a:r>
              <a:rPr lang="pt-PT" b="0" baseline="0"/>
              <a:t>(€/kg)</a:t>
            </a:r>
            <a:endParaRPr lang="pt-PT" b="0"/>
          </a:p>
        </c:rich>
      </c:tx>
      <c:layout>
        <c:manualLayout>
          <c:xMode val="edge"/>
          <c:yMode val="edge"/>
          <c:x val="0.14262956988009876"/>
          <c:y val="3.67248953055477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'1'!$B$40</c:f>
              <c:strCache>
                <c:ptCount val="1"/>
                <c:pt idx="0">
                  <c:v>Preço Médio de Importação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'1'!$E$40:$Q$40</c:f>
              <c:numCache>
                <c:formatCode>0.00</c:formatCode>
                <c:ptCount val="13"/>
                <c:pt idx="0">
                  <c:v>1.9806419072704775</c:v>
                </c:pt>
                <c:pt idx="1">
                  <c:v>1.8658991342681108</c:v>
                </c:pt>
                <c:pt idx="2">
                  <c:v>1.9417682467760051</c:v>
                </c:pt>
                <c:pt idx="3">
                  <c:v>2.5107832578763589</c:v>
                </c:pt>
                <c:pt idx="4">
                  <c:v>2.243256260851584</c:v>
                </c:pt>
                <c:pt idx="5">
                  <c:v>3.0244527935621841</c:v>
                </c:pt>
                <c:pt idx="6">
                  <c:v>3.0870169944557908</c:v>
                </c:pt>
                <c:pt idx="7">
                  <c:v>3.6086742923097717</c:v>
                </c:pt>
                <c:pt idx="8">
                  <c:v>3.0489480843186167</c:v>
                </c:pt>
                <c:pt idx="9">
                  <c:v>2.3897543721779919</c:v>
                </c:pt>
                <c:pt idx="10">
                  <c:v>2.0700601231636315</c:v>
                </c:pt>
                <c:pt idx="11">
                  <c:v>2.7400953139669171</c:v>
                </c:pt>
                <c:pt idx="12">
                  <c:v>3.3629249703285184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'1'!$B$41</c:f>
              <c:strCache>
                <c:ptCount val="1"/>
                <c:pt idx="0">
                  <c:v>Preço Médio de Exportação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marker>
            <c:symbol val="none"/>
          </c:marker>
          <c:cat>
            <c:strRef>
              <c:f>'1'!$E$2:$Q$2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'1'!$E$41:$Q$41</c:f>
              <c:numCache>
                <c:formatCode>0.00</c:formatCode>
                <c:ptCount val="13"/>
                <c:pt idx="0">
                  <c:v>2.9895967180170882</c:v>
                </c:pt>
                <c:pt idx="1">
                  <c:v>2.6934774428022394</c:v>
                </c:pt>
                <c:pt idx="2">
                  <c:v>2.7197253715845178</c:v>
                </c:pt>
                <c:pt idx="3">
                  <c:v>3.2562787510278377</c:v>
                </c:pt>
                <c:pt idx="4">
                  <c:v>2.9210477047639629</c:v>
                </c:pt>
                <c:pt idx="5">
                  <c:v>3.6044730140294088</c:v>
                </c:pt>
                <c:pt idx="6">
                  <c:v>3.5180431282694378</c:v>
                </c:pt>
                <c:pt idx="7">
                  <c:v>4.0426494217168214</c:v>
                </c:pt>
                <c:pt idx="8">
                  <c:v>3.6248069485750496</c:v>
                </c:pt>
                <c:pt idx="9">
                  <c:v>3.1106773747784393</c:v>
                </c:pt>
                <c:pt idx="10">
                  <c:v>2.8143645367732963</c:v>
                </c:pt>
                <c:pt idx="11">
                  <c:v>3.244268381612343</c:v>
                </c:pt>
                <c:pt idx="12">
                  <c:v>3.8834126455215583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291072"/>
        <c:axId val="-29272032"/>
      </c:lineChart>
      <c:catAx>
        <c:axId val="-292910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7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272032"/>
        <c:scaling>
          <c:orientation val="minMax"/>
          <c:max val="5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9107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9.6902345038195531E-2"/>
          <c:y val="0.89631641878098567"/>
          <c:w val="0.82295616662375037"/>
          <c:h val="8.9448527267424915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Azeite - Destinos das Saídas - UE e PT 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24829426330901841"/>
          <c:y val="4.5820170861710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6484411367226366"/>
          <c:h val="0.66582914572864327"/>
        </c:manualLayout>
      </c:layout>
      <c:lineChart>
        <c:grouping val="standard"/>
        <c:varyColors val="0"/>
        <c:ser>
          <c:idx val="1"/>
          <c:order val="0"/>
          <c:tx>
            <c:strRef>
              <c:f>'2'!$D$3</c:f>
              <c:strCache>
                <c:ptCount val="1"/>
                <c:pt idx="0">
                  <c:v>UE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'2'!$E$3:$Q$3</c:f>
              <c:numCache>
                <c:formatCode>#,##0</c:formatCode>
                <c:ptCount val="13"/>
                <c:pt idx="0">
                  <c:v>16353.2</c:v>
                </c:pt>
                <c:pt idx="1">
                  <c:v>37215.248</c:v>
                </c:pt>
                <c:pt idx="2">
                  <c:v>44126.317999999999</c:v>
                </c:pt>
                <c:pt idx="3">
                  <c:v>53689.928999999996</c:v>
                </c:pt>
                <c:pt idx="4">
                  <c:v>71760.899000000005</c:v>
                </c:pt>
                <c:pt idx="5">
                  <c:v>79377.903999999995</c:v>
                </c:pt>
                <c:pt idx="6">
                  <c:v>76998.917000000001</c:v>
                </c:pt>
                <c:pt idx="7">
                  <c:v>77208.646999999997</c:v>
                </c:pt>
                <c:pt idx="8">
                  <c:v>103668.18</c:v>
                </c:pt>
                <c:pt idx="9">
                  <c:v>105378.73299999999</c:v>
                </c:pt>
                <c:pt idx="10">
                  <c:v>118330.292</c:v>
                </c:pt>
                <c:pt idx="11">
                  <c:v>147319.011</c:v>
                </c:pt>
                <c:pt idx="12">
                  <c:v>164213.95199999999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'2'!$D$4</c:f>
              <c:strCache>
                <c:ptCount val="1"/>
                <c:pt idx="0">
                  <c:v>PT</c:v>
                </c:pt>
              </c:strCache>
            </c:strRef>
          </c:tx>
          <c:spPr>
            <a:ln w="34925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'2'!$E$2:$Q$2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'2'!$E$4:$Q$4</c:f>
              <c:numCache>
                <c:formatCode>#,##0</c:formatCode>
                <c:ptCount val="13"/>
                <c:pt idx="0">
                  <c:v>37819.415999999997</c:v>
                </c:pt>
                <c:pt idx="1">
                  <c:v>42769.133000000002</c:v>
                </c:pt>
                <c:pt idx="2">
                  <c:v>52586.470999999998</c:v>
                </c:pt>
                <c:pt idx="3">
                  <c:v>51040.892</c:v>
                </c:pt>
                <c:pt idx="4">
                  <c:v>55923.811999999998</c:v>
                </c:pt>
                <c:pt idx="5">
                  <c:v>41072.646000000001</c:v>
                </c:pt>
                <c:pt idx="6">
                  <c:v>40039.351999999999</c:v>
                </c:pt>
                <c:pt idx="7">
                  <c:v>47155.337</c:v>
                </c:pt>
                <c:pt idx="8">
                  <c:v>56018.546000000002</c:v>
                </c:pt>
                <c:pt idx="9">
                  <c:v>70504.875</c:v>
                </c:pt>
                <c:pt idx="10">
                  <c:v>82921.739000000001</c:v>
                </c:pt>
                <c:pt idx="11">
                  <c:v>68945.953999999998</c:v>
                </c:pt>
                <c:pt idx="12">
                  <c:v>75510.236999999994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271488"/>
        <c:axId val="-29281824"/>
      </c:lineChart>
      <c:catAx>
        <c:axId val="-2927148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281824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71488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39130108736408"/>
          <c:y val="0.91481133040188156"/>
          <c:w val="0.82627211598550176"/>
          <c:h val="6.7304086989126377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Área de olival  </a:t>
            </a:r>
            <a:r>
              <a:rPr lang="pt-PT" b="0"/>
              <a:t>(ha) </a:t>
            </a:r>
            <a:r>
              <a:rPr lang="pt-PT"/>
              <a:t>e Produção de azeitona para azeite </a:t>
            </a:r>
            <a:r>
              <a:rPr lang="pt-PT" b="0"/>
              <a:t>(t)</a:t>
            </a:r>
          </a:p>
        </c:rich>
      </c:tx>
      <c:layout>
        <c:manualLayout>
          <c:xMode val="edge"/>
          <c:yMode val="edge"/>
          <c:x val="0.15487810746964456"/>
          <c:y val="4.3117754562848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v>Produção</c:v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 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'4'!$D$4:$P$4</c:f>
              <c:numCache>
                <c:formatCode>#,##0</c:formatCode>
                <c:ptCount val="13"/>
                <c:pt idx="0">
                  <c:v>435009</c:v>
                </c:pt>
                <c:pt idx="1">
                  <c:v>510733</c:v>
                </c:pt>
                <c:pt idx="2">
                  <c:v>417949</c:v>
                </c:pt>
                <c:pt idx="3">
                  <c:v>634209</c:v>
                </c:pt>
                <c:pt idx="4">
                  <c:v>437974</c:v>
                </c:pt>
                <c:pt idx="5">
                  <c:v>702140</c:v>
                </c:pt>
                <c:pt idx="6">
                  <c:v>476003</c:v>
                </c:pt>
                <c:pt idx="7">
                  <c:v>858413</c:v>
                </c:pt>
                <c:pt idx="8">
                  <c:v>725368</c:v>
                </c:pt>
                <c:pt idx="9">
                  <c:v>916725</c:v>
                </c:pt>
                <c:pt idx="10">
                  <c:v>715176</c:v>
                </c:pt>
                <c:pt idx="11">
                  <c:v>1350238</c:v>
                </c:pt>
                <c:pt idx="12">
                  <c:v>774743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294336"/>
        <c:axId val="-29286176"/>
      </c:lineChart>
      <c:lineChart>
        <c:grouping val="standard"/>
        <c:varyColors val="0"/>
        <c:ser>
          <c:idx val="0"/>
          <c:order val="0"/>
          <c:tx>
            <c:v>Área</c:v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'4'!$D$2:$P$2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 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'4'!$D$3:$P$3</c:f>
              <c:numCache>
                <c:formatCode>#,##0</c:formatCode>
                <c:ptCount val="13"/>
                <c:pt idx="0">
                  <c:v>335586</c:v>
                </c:pt>
                <c:pt idx="1">
                  <c:v>338048</c:v>
                </c:pt>
                <c:pt idx="2">
                  <c:v>338562</c:v>
                </c:pt>
                <c:pt idx="3">
                  <c:v>342982</c:v>
                </c:pt>
                <c:pt idx="4">
                  <c:v>343557</c:v>
                </c:pt>
                <c:pt idx="5">
                  <c:v>342547</c:v>
                </c:pt>
                <c:pt idx="6">
                  <c:v>351722</c:v>
                </c:pt>
                <c:pt idx="7">
                  <c:v>354784</c:v>
                </c:pt>
                <c:pt idx="8">
                  <c:v>357455</c:v>
                </c:pt>
                <c:pt idx="9">
                  <c:v>372594</c:v>
                </c:pt>
                <c:pt idx="10">
                  <c:v>374762</c:v>
                </c:pt>
                <c:pt idx="11">
                  <c:v>374413</c:v>
                </c:pt>
                <c:pt idx="12">
                  <c:v>372577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303040"/>
        <c:axId val="-29284544"/>
      </c:lineChart>
      <c:catAx>
        <c:axId val="-292943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8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286176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94336"/>
        <c:crosses val="autoZero"/>
        <c:crossBetween val="between"/>
      </c:valAx>
      <c:catAx>
        <c:axId val="-29303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9284544"/>
        <c:crosses val="autoZero"/>
        <c:auto val="1"/>
        <c:lblAlgn val="ctr"/>
        <c:lblOffset val="100"/>
        <c:noMultiLvlLbl val="0"/>
      </c:catAx>
      <c:valAx>
        <c:axId val="-2928454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08080"/>
                </a:solidFill>
              </a:defRPr>
            </a:pPr>
            <a:endParaRPr lang="pt-PT"/>
          </a:p>
        </c:txPr>
        <c:crossAx val="-29303040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77403936351E-2"/>
          <c:y val="0.90392305636884018"/>
          <c:w val="0.82535003124609418"/>
          <c:h val="8.518872237744468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/>
              <a:t>Produção de azeite por grau de acidez </a:t>
            </a:r>
            <a:r>
              <a:rPr lang="pt-PT" b="0"/>
              <a:t>(hl)</a:t>
            </a:r>
          </a:p>
        </c:rich>
      </c:tx>
      <c:layout>
        <c:manualLayout>
          <c:xMode val="edge"/>
          <c:yMode val="edge"/>
          <c:x val="0.23376296787688053"/>
          <c:y val="5.037658769113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08248185683E-2"/>
          <c:y val="0.13819095477386933"/>
          <c:w val="0.82683291873111164"/>
          <c:h val="0.66582914572864327"/>
        </c:manualLayout>
      </c:layout>
      <c:lineChart>
        <c:grouping val="standard"/>
        <c:varyColors val="0"/>
        <c:ser>
          <c:idx val="1"/>
          <c:order val="1"/>
          <c:tx>
            <c:strRef>
              <c:f>'4'!$B$12</c:f>
              <c:strCache>
                <c:ptCount val="1"/>
                <c:pt idx="0">
                  <c:v>Produção de 0,9 a 2,0% de acidez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'4'!$D$8:$P$8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'4'!$D$12:$P$12</c:f>
              <c:numCache>
                <c:formatCode>#,##0</c:formatCode>
                <c:ptCount val="13"/>
                <c:pt idx="0">
                  <c:v>67542</c:v>
                </c:pt>
                <c:pt idx="1">
                  <c:v>166600</c:v>
                </c:pt>
                <c:pt idx="2">
                  <c:v>63288</c:v>
                </c:pt>
                <c:pt idx="3">
                  <c:v>105026</c:v>
                </c:pt>
                <c:pt idx="4">
                  <c:v>172164</c:v>
                </c:pt>
                <c:pt idx="5">
                  <c:v>208323</c:v>
                </c:pt>
                <c:pt idx="6">
                  <c:v>38303</c:v>
                </c:pt>
                <c:pt idx="7">
                  <c:v>57366</c:v>
                </c:pt>
                <c:pt idx="8">
                  <c:v>51361</c:v>
                </c:pt>
                <c:pt idx="9">
                  <c:v>71274</c:v>
                </c:pt>
                <c:pt idx="10">
                  <c:v>96165</c:v>
                </c:pt>
                <c:pt idx="11">
                  <c:v>175416</c:v>
                </c:pt>
                <c:pt idx="12">
                  <c:v>68114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280736"/>
        <c:axId val="-29289440"/>
      </c:lineChart>
      <c:lineChart>
        <c:grouping val="standard"/>
        <c:varyColors val="0"/>
        <c:ser>
          <c:idx val="0"/>
          <c:order val="0"/>
          <c:tx>
            <c:strRef>
              <c:f>'4'!$B$11</c:f>
              <c:strCache>
                <c:ptCount val="1"/>
                <c:pt idx="0">
                  <c:v>Produção até 0,8% de acidez</c:v>
                </c:pt>
              </c:strCache>
            </c:strRef>
          </c:tx>
          <c:spPr>
            <a:ln w="38100" cmpd="sng">
              <a:solidFill>
                <a:srgbClr val="008080"/>
              </a:solidFill>
              <a:prstDash val="sysDot"/>
              <a:headEnd type="none"/>
              <a:tailEnd type="none"/>
            </a:ln>
          </c:spPr>
          <c:marker>
            <c:symbol val="none"/>
          </c:marker>
          <c:cat>
            <c:strRef>
              <c:f>'4'!$D$8:$P$8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'4'!$D$11:$P$11</c:f>
              <c:numCache>
                <c:formatCode>#,##0</c:formatCode>
                <c:ptCount val="13"/>
                <c:pt idx="0">
                  <c:v>607488</c:v>
                </c:pt>
                <c:pt idx="1">
                  <c:v>638425</c:v>
                </c:pt>
                <c:pt idx="2">
                  <c:v>572795</c:v>
                </c:pt>
                <c:pt idx="3">
                  <c:v>879326</c:v>
                </c:pt>
                <c:pt idx="4">
                  <c:v>437748</c:v>
                </c:pt>
                <c:pt idx="5">
                  <c:v>930421</c:v>
                </c:pt>
                <c:pt idx="6">
                  <c:v>712248</c:v>
                </c:pt>
                <c:pt idx="7">
                  <c:v>1407914</c:v>
                </c:pt>
                <c:pt idx="8">
                  <c:v>1022914</c:v>
                </c:pt>
                <c:pt idx="9">
                  <c:v>1459541</c:v>
                </c:pt>
                <c:pt idx="10">
                  <c:v>902403</c:v>
                </c:pt>
                <c:pt idx="11">
                  <c:v>2078503</c:v>
                </c:pt>
                <c:pt idx="12">
                  <c:v>1278346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'4'!$B$13</c:f>
              <c:strCache>
                <c:ptCount val="1"/>
                <c:pt idx="0">
                  <c:v>Produção com &gt;2,0% de acidez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'4'!$D$8:$P$8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2022*</c:v>
                </c:pt>
              </c:strCache>
            </c:strRef>
          </c:cat>
          <c:val>
            <c:numRef>
              <c:f>'4'!$D$13:$P$13</c:f>
              <c:numCache>
                <c:formatCode>#,##0</c:formatCode>
                <c:ptCount val="13"/>
                <c:pt idx="0">
                  <c:v>11801</c:v>
                </c:pt>
                <c:pt idx="1">
                  <c:v>26888</c:v>
                </c:pt>
                <c:pt idx="2">
                  <c:v>9297</c:v>
                </c:pt>
                <c:pt idx="3">
                  <c:v>15501</c:v>
                </c:pt>
                <c:pt idx="4">
                  <c:v>55413</c:v>
                </c:pt>
                <c:pt idx="5">
                  <c:v>51779</c:v>
                </c:pt>
                <c:pt idx="6">
                  <c:v>6822</c:v>
                </c:pt>
                <c:pt idx="7">
                  <c:v>5071</c:v>
                </c:pt>
                <c:pt idx="8">
                  <c:v>20159</c:v>
                </c:pt>
                <c:pt idx="9">
                  <c:v>9815</c:v>
                </c:pt>
                <c:pt idx="10">
                  <c:v>72052</c:v>
                </c:pt>
                <c:pt idx="11">
                  <c:v>35630</c:v>
                </c:pt>
                <c:pt idx="12">
                  <c:v>31068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280192"/>
        <c:axId val="-29297056"/>
      </c:lineChart>
      <c:catAx>
        <c:axId val="-29280736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8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28944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80736"/>
        <c:crosses val="autoZero"/>
        <c:crossBetween val="between"/>
      </c:valAx>
      <c:catAx>
        <c:axId val="-2928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9297056"/>
        <c:crosses val="autoZero"/>
        <c:auto val="1"/>
        <c:lblAlgn val="ctr"/>
        <c:lblOffset val="100"/>
        <c:noMultiLvlLbl val="0"/>
      </c:catAx>
      <c:valAx>
        <c:axId val="-29297056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-29280192"/>
        <c:crosses val="max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8.7049738255004394E-2"/>
          <c:y val="0.88214655698398337"/>
          <c:w val="0.91295026174499561"/>
          <c:h val="9.6076943631159831E-2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  <a:r>
              <a:rPr lang="pt-PT" sz="1200" b="1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Azeite - Peso da Produção Certificada DOP na Prod. total </a:t>
            </a:r>
            <a:r>
              <a:rPr lang="pt-PT" sz="1200" b="0" i="0" kern="1200" baseline="0">
                <a:solidFill>
                  <a:srgbClr val="008080"/>
                </a:solidFill>
                <a:effectLst/>
                <a:latin typeface="Arial"/>
                <a:ea typeface="Arial"/>
                <a:cs typeface="Arial"/>
              </a:rPr>
              <a:t>(%)</a:t>
            </a:r>
            <a:endParaRPr lang="pt-PT">
              <a:effectLst/>
            </a:endParaRPr>
          </a:p>
        </c:rich>
      </c:tx>
      <c:layout>
        <c:manualLayout>
          <c:xMode val="edge"/>
          <c:yMode val="edge"/>
          <c:x val="0.14843324584426948"/>
          <c:y val="5.3718828456674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8085342389459"/>
          <c:y val="0.14464688487939231"/>
          <c:w val="0.83133517500464615"/>
          <c:h val="0.70462895724495145"/>
        </c:manualLayout>
      </c:layout>
      <c:lineChart>
        <c:grouping val="standard"/>
        <c:varyColors val="0"/>
        <c:ser>
          <c:idx val="1"/>
          <c:order val="0"/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'6'!$D$2:$P$2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'6'!$D$5:$P$5</c:f>
              <c:numCache>
                <c:formatCode>#\ ##0.0</c:formatCode>
                <c:ptCount val="13"/>
                <c:pt idx="0">
                  <c:v>8.8031556479604909</c:v>
                </c:pt>
                <c:pt idx="1">
                  <c:v>6.6186240404657219</c:v>
                </c:pt>
                <c:pt idx="2">
                  <c:v>10.70612926667896</c:v>
                </c:pt>
                <c:pt idx="3">
                  <c:v>3.3645245851140122</c:v>
                </c:pt>
                <c:pt idx="4">
                  <c:v>7.5303924650542626</c:v>
                </c:pt>
                <c:pt idx="5">
                  <c:v>2.8314093889828253</c:v>
                </c:pt>
                <c:pt idx="6">
                  <c:v>3.1450456071678743</c:v>
                </c:pt>
                <c:pt idx="7">
                  <c:v>2.1357396052101811</c:v>
                </c:pt>
                <c:pt idx="8">
                  <c:v>2.4998970394659974</c:v>
                </c:pt>
                <c:pt idx="9">
                  <c:v>1.5726170462732776</c:v>
                </c:pt>
                <c:pt idx="10">
                  <c:v>2.1805050601622611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9279104"/>
        <c:axId val="-29279648"/>
      </c:lineChart>
      <c:catAx>
        <c:axId val="-2927910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7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279648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\ ##0.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accent6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-29279104"/>
        <c:crosses val="autoZero"/>
        <c:crossBetween val="between"/>
      </c:val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  <a:r>
              <a:rPr lang="pt-PT" sz="1200" b="1" i="0" u="none" strike="noStrike" baseline="0">
                <a:effectLst/>
              </a:rPr>
              <a:t>Azeite - Produção, Importação, Exportação e Consumo Aparente </a:t>
            </a:r>
            <a:r>
              <a:rPr lang="pt-PT" sz="1200" b="0" i="0" u="none" strike="noStrike" baseline="0">
                <a:effectLst/>
              </a:rPr>
              <a:t>(t)</a:t>
            </a:r>
            <a:endParaRPr lang="pt-PT" b="0"/>
          </a:p>
        </c:rich>
      </c:tx>
      <c:layout>
        <c:manualLayout>
          <c:xMode val="edge"/>
          <c:yMode val="edge"/>
          <c:x val="0.1831851443923648"/>
          <c:y val="3.4023542169596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46862767600832E-2"/>
          <c:y val="0.11676142179945508"/>
          <c:w val="0.87843162285008947"/>
          <c:h val="0.6658291457286432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'7'!$B$4</c:f>
              <c:strCache>
                <c:ptCount val="1"/>
                <c:pt idx="0">
                  <c:v>Importação</c:v>
                </c:pt>
              </c:strCache>
            </c:strRef>
          </c:tx>
          <c:spPr>
            <a:ln w="38100">
              <a:noFill/>
              <a:prstDash val="sysDot"/>
            </a:ln>
          </c:spPr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'7'!$D$4:$P$4</c:f>
              <c:numCache>
                <c:formatCode>#,##0</c:formatCode>
                <c:ptCount val="13"/>
                <c:pt idx="0">
                  <c:v>83755.462</c:v>
                </c:pt>
                <c:pt idx="1">
                  <c:v>88122.316999999995</c:v>
                </c:pt>
                <c:pt idx="2">
                  <c:v>102049.014</c:v>
                </c:pt>
                <c:pt idx="3">
                  <c:v>113152.12100000001</c:v>
                </c:pt>
                <c:pt idx="4">
                  <c:v>104768.69499999999</c:v>
                </c:pt>
                <c:pt idx="5">
                  <c:v>103259.613</c:v>
                </c:pt>
                <c:pt idx="6">
                  <c:v>89882.430999999997</c:v>
                </c:pt>
                <c:pt idx="7">
                  <c:v>97881.667999999991</c:v>
                </c:pt>
                <c:pt idx="8">
                  <c:v>107255.12700000002</c:v>
                </c:pt>
                <c:pt idx="9">
                  <c:v>121742.64200000001</c:v>
                </c:pt>
                <c:pt idx="10">
                  <c:v>144270.18599999999</c:v>
                </c:pt>
                <c:pt idx="11">
                  <c:v>134201.52799999999</c:v>
                </c:pt>
                <c:pt idx="12">
                  <c:v>123477.15</c:v>
                </c:pt>
              </c:numCache>
            </c:numRef>
          </c:val>
        </c:ser>
        <c:ser>
          <c:idx val="2"/>
          <c:order val="2"/>
          <c:tx>
            <c:strRef>
              <c:f>'7'!$B$5</c:f>
              <c:strCache>
                <c:ptCount val="1"/>
                <c:pt idx="0">
                  <c:v>Exportação</c:v>
                </c:pt>
              </c:strCache>
            </c:strRef>
          </c:tx>
          <c:invertIfNegative val="0"/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'7'!$D$5:$P$5</c:f>
              <c:numCache>
                <c:formatCode>#,##0</c:formatCode>
                <c:ptCount val="13"/>
                <c:pt idx="0">
                  <c:v>54172.616000000002</c:v>
                </c:pt>
                <c:pt idx="1">
                  <c:v>79984.380999999994</c:v>
                </c:pt>
                <c:pt idx="2">
                  <c:v>96712.78899999999</c:v>
                </c:pt>
                <c:pt idx="3">
                  <c:v>104730.821</c:v>
                </c:pt>
                <c:pt idx="4">
                  <c:v>127684.71100000001</c:v>
                </c:pt>
                <c:pt idx="5">
                  <c:v>120450.54999999999</c:v>
                </c:pt>
                <c:pt idx="6">
                  <c:v>117038.269</c:v>
                </c:pt>
                <c:pt idx="7">
                  <c:v>124363.984</c:v>
                </c:pt>
                <c:pt idx="8">
                  <c:v>159686.726</c:v>
                </c:pt>
                <c:pt idx="9">
                  <c:v>175883.60799999998</c:v>
                </c:pt>
                <c:pt idx="10">
                  <c:v>201252.03099999999</c:v>
                </c:pt>
                <c:pt idx="11">
                  <c:v>216264.965</c:v>
                </c:pt>
                <c:pt idx="12">
                  <c:v>239724.18900000001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9301952"/>
        <c:axId val="-29297600"/>
      </c:barChart>
      <c:lineChart>
        <c:grouping val="standard"/>
        <c:varyColors val="0"/>
        <c:ser>
          <c:idx val="1"/>
          <c:order val="0"/>
          <c:tx>
            <c:strRef>
              <c:f>'7'!$B$3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34925">
              <a:solidFill>
                <a:srgbClr val="F79646">
                  <a:lumMod val="75000"/>
                </a:srgbClr>
              </a:solidFill>
              <a:prstDash val="solid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'7'!$D$3:$P$3</c:f>
              <c:numCache>
                <c:formatCode>#,##0</c:formatCode>
                <c:ptCount val="13"/>
                <c:pt idx="0">
                  <c:v>62955.021119999998</c:v>
                </c:pt>
                <c:pt idx="1">
                  <c:v>76253.237239999988</c:v>
                </c:pt>
                <c:pt idx="2">
                  <c:v>59155.439140000002</c:v>
                </c:pt>
                <c:pt idx="3">
                  <c:v>91646.525979999991</c:v>
                </c:pt>
                <c:pt idx="4">
                  <c:v>60983.6895</c:v>
                </c:pt>
                <c:pt idx="5">
                  <c:v>109123.33817999999</c:v>
                </c:pt>
                <c:pt idx="6">
                  <c:v>69420.809179999997</c:v>
                </c:pt>
                <c:pt idx="7">
                  <c:v>134772.46432</c:v>
                </c:pt>
                <c:pt idx="8">
                  <c:v>100315.72878</c:v>
                </c:pt>
                <c:pt idx="9">
                  <c:v>141214.14579999997</c:v>
                </c:pt>
                <c:pt idx="10">
                  <c:v>98133.029200000004</c:v>
                </c:pt>
                <c:pt idx="11">
                  <c:v>209860.06134000001</c:v>
                </c:pt>
                <c:pt idx="12">
                  <c:v>126264.30813999999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'7'!$B$8</c:f>
              <c:strCache>
                <c:ptCount val="1"/>
                <c:pt idx="0">
                  <c:v>Consumo Aparente</c:v>
                </c:pt>
              </c:strCache>
            </c:strRef>
          </c:tx>
          <c:spPr>
            <a:ln w="38100">
              <a:solidFill>
                <a:srgbClr val="009999"/>
              </a:solidFill>
              <a:prstDash val="sysDot"/>
            </a:ln>
          </c:spPr>
          <c:marker>
            <c:symbol val="none"/>
          </c:marker>
          <c:cat>
            <c:numRef>
              <c:f>'7'!$D$2:$P$2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'7'!$D$8:$P$8</c:f>
              <c:numCache>
                <c:formatCode>#,##0</c:formatCode>
                <c:ptCount val="13"/>
                <c:pt idx="0">
                  <c:v>92537.867119999981</c:v>
                </c:pt>
                <c:pt idx="1">
                  <c:v>84391.173239999975</c:v>
                </c:pt>
                <c:pt idx="2">
                  <c:v>64491.664140000008</c:v>
                </c:pt>
                <c:pt idx="3">
                  <c:v>100067.82598000002</c:v>
                </c:pt>
                <c:pt idx="4">
                  <c:v>38067.673499999975</c:v>
                </c:pt>
                <c:pt idx="5">
                  <c:v>91932.401179999986</c:v>
                </c:pt>
                <c:pt idx="6">
                  <c:v>42264.971179999993</c:v>
                </c:pt>
                <c:pt idx="7">
                  <c:v>108290.14831999998</c:v>
                </c:pt>
                <c:pt idx="8">
                  <c:v>47884.129780000047</c:v>
                </c:pt>
                <c:pt idx="9">
                  <c:v>87073.179800000013</c:v>
                </c:pt>
                <c:pt idx="10">
                  <c:v>41151.184199999989</c:v>
                </c:pt>
                <c:pt idx="11">
                  <c:v>127796.62434000001</c:v>
                </c:pt>
                <c:pt idx="12">
                  <c:v>10017.269139999989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301952"/>
        <c:axId val="-29297600"/>
      </c:lineChart>
      <c:catAx>
        <c:axId val="-293019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929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9297600"/>
        <c:scaling>
          <c:orientation val="minMax"/>
        </c:scaling>
        <c:delete val="0"/>
        <c:axPos val="l"/>
        <c:majorGridlines>
          <c:spPr>
            <a:ln w="38100">
              <a:solidFill>
                <a:schemeClr val="bg1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66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-29301952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12700">
          <a:noFill/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9.0855571987511707E-2"/>
          <c:y val="0.86709180583196332"/>
          <c:w val="0.83348726079290847"/>
          <c:h val="0.11237229961639406"/>
        </c:manualLayout>
      </c:layout>
      <c:overlay val="1"/>
      <c:spPr>
        <a:solidFill>
          <a:srgbClr val="FFFFFF"/>
        </a:solidFill>
        <a:ln w="0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dash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ne.pt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www.gpp.p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406978</xdr:colOff>
      <xdr:row>8</xdr:row>
      <xdr:rowOff>0</xdr:rowOff>
    </xdr:from>
    <xdr:to>
      <xdr:col>0</xdr:col>
      <xdr:colOff>2199410</xdr:colOff>
      <xdr:row>9</xdr:row>
      <xdr:rowOff>72868</xdr:rowOff>
    </xdr:to>
    <xdr:pic>
      <xdr:nvPicPr>
        <xdr:cNvPr id="1036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78" y="2078182"/>
          <a:ext cx="1792432" cy="323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2</xdr:row>
      <xdr:rowOff>95248</xdr:rowOff>
    </xdr:from>
    <xdr:to>
      <xdr:col>0</xdr:col>
      <xdr:colOff>2215976</xdr:colOff>
      <xdr:row>8</xdr:row>
      <xdr:rowOff>8659</xdr:rowOff>
    </xdr:to>
    <xdr:pic>
      <xdr:nvPicPr>
        <xdr:cNvPr id="7" name="irc_mi" descr="Resultado de imagem para azeit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48"/>
          <a:ext cx="2025476" cy="1420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34636</xdr:colOff>
      <xdr:row>0</xdr:row>
      <xdr:rowOff>95250</xdr:rowOff>
    </xdr:from>
    <xdr:to>
      <xdr:col>0</xdr:col>
      <xdr:colOff>2418379</xdr:colOff>
      <xdr:row>1</xdr:row>
      <xdr:rowOff>137741</xdr:rowOff>
    </xdr:to>
    <xdr:pic>
      <xdr:nvPicPr>
        <xdr:cNvPr id="5" name="Imagem 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636" y="95250"/>
          <a:ext cx="2383743" cy="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44</xdr:row>
      <xdr:rowOff>50742</xdr:rowOff>
    </xdr:from>
    <xdr:to>
      <xdr:col>12</xdr:col>
      <xdr:colOff>783167</xdr:colOff>
      <xdr:row>67</xdr:row>
      <xdr:rowOff>95250</xdr:rowOff>
    </xdr:to>
    <xdr:graphicFrame macro="">
      <xdr:nvGraphicFramePr>
        <xdr:cNvPr id="205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10</xdr:row>
      <xdr:rowOff>49741</xdr:rowOff>
    </xdr:from>
    <xdr:to>
      <xdr:col>13</xdr:col>
      <xdr:colOff>232833</xdr:colOff>
      <xdr:row>34</xdr:row>
      <xdr:rowOff>95250</xdr:rowOff>
    </xdr:to>
    <xdr:graphicFrame macro="">
      <xdr:nvGraphicFramePr>
        <xdr:cNvPr id="30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431132</xdr:colOff>
      <xdr:row>17</xdr:row>
      <xdr:rowOff>20052</xdr:rowOff>
    </xdr:from>
    <xdr:to>
      <xdr:col>6</xdr:col>
      <xdr:colOff>621631</xdr:colOff>
      <xdr:row>38</xdr:row>
      <xdr:rowOff>150395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120316</xdr:colOff>
      <xdr:row>16</xdr:row>
      <xdr:rowOff>100263</xdr:rowOff>
    </xdr:from>
    <xdr:to>
      <xdr:col>15</xdr:col>
      <xdr:colOff>360947</xdr:colOff>
      <xdr:row>39</xdr:row>
      <xdr:rowOff>90236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340895</xdr:colOff>
      <xdr:row>11</xdr:row>
      <xdr:rowOff>16041</xdr:rowOff>
    </xdr:from>
    <xdr:to>
      <xdr:col>11</xdr:col>
      <xdr:colOff>280737</xdr:colOff>
      <xdr:row>32</xdr:row>
      <xdr:rowOff>140369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130340</xdr:colOff>
      <xdr:row>6</xdr:row>
      <xdr:rowOff>40104</xdr:rowOff>
    </xdr:from>
    <xdr:to>
      <xdr:col>15</xdr:col>
      <xdr:colOff>631658</xdr:colOff>
      <xdr:row>9</xdr:row>
      <xdr:rowOff>30079</xdr:rowOff>
    </xdr:to>
    <xdr:sp macro="" textlink="">
      <xdr:nvSpPr>
        <xdr:cNvPr id="2" name="CaixaDeTexto 1"/>
        <xdr:cNvSpPr txBox="1"/>
      </xdr:nvSpPr>
      <xdr:spPr>
        <a:xfrm>
          <a:off x="130340" y="1694446"/>
          <a:ext cx="14137107" cy="4712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50">
              <a:latin typeface="Arial" panose="020B0604020202020204" pitchFamily="34" charset="0"/>
              <a:cs typeface="Arial" panose="020B0604020202020204" pitchFamily="34" charset="0"/>
            </a:rPr>
            <a:t>As produções certificadas de azeite são as seguintes: Azeites do Norte Alentejano DOP, Azeite de Moura</a:t>
          </a:r>
          <a:r>
            <a:rPr lang="pt-PT" sz="950" baseline="0">
              <a:latin typeface="Arial" panose="020B0604020202020204" pitchFamily="34" charset="0"/>
              <a:cs typeface="Arial" panose="020B0604020202020204" pitchFamily="34" charset="0"/>
            </a:rPr>
            <a:t> DOP, Azeite de Trás-os-Montes DOP, Azeite do Alentejo Interior DOP, Azeite da Beira Baixa DOP, Azeite da Beira Alta DOP e  Azeites do Ribatejo DOP</a:t>
          </a:r>
          <a:endParaRPr lang="pt-PT" sz="9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441158</xdr:colOff>
      <xdr:row>19</xdr:row>
      <xdr:rowOff>33590</xdr:rowOff>
    </xdr:from>
    <xdr:to>
      <xdr:col>11</xdr:col>
      <xdr:colOff>441157</xdr:colOff>
      <xdr:row>41</xdr:row>
      <xdr:rowOff>60159</xdr:rowOff>
    </xdr:to>
    <xdr:graphicFrame macro="">
      <xdr:nvGraphicFramePr>
        <xdr:cNvPr id="512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="110" zoomScaleNormal="110" workbookViewId="0">
      <selection activeCell="B1" sqref="B1"/>
    </sheetView>
  </sheetViews>
  <sheetFormatPr defaultRowHeight="12.75" x14ac:dyDescent="0.2"/>
  <cols>
    <col min="1" max="1" width="36.42578125" style="1" customWidth="1"/>
    <col min="2" max="2" width="44" style="1" customWidth="1"/>
    <col min="3" max="16384" width="9.140625" style="1"/>
  </cols>
  <sheetData>
    <row r="1" spans="1:8" ht="21" x14ac:dyDescent="0.2">
      <c r="B1" s="46" t="s">
        <v>66</v>
      </c>
    </row>
    <row r="2" spans="1:8" ht="24" customHeight="1" x14ac:dyDescent="0.2">
      <c r="A2" s="75" t="s">
        <v>112</v>
      </c>
      <c r="B2" s="47" t="s">
        <v>89</v>
      </c>
    </row>
    <row r="3" spans="1:8" ht="19.899999999999999" customHeight="1" x14ac:dyDescent="0.2">
      <c r="A3" s="75"/>
      <c r="B3" s="45" t="s">
        <v>0</v>
      </c>
    </row>
    <row r="4" spans="1:8" ht="19.899999999999999" customHeight="1" x14ac:dyDescent="0.2">
      <c r="B4" s="45" t="s">
        <v>68</v>
      </c>
    </row>
    <row r="5" spans="1:8" ht="19.899999999999999" customHeight="1" x14ac:dyDescent="0.2">
      <c r="B5" s="45" t="s">
        <v>76</v>
      </c>
    </row>
    <row r="6" spans="1:8" ht="19.899999999999999" customHeight="1" x14ac:dyDescent="0.2">
      <c r="B6" s="45" t="s">
        <v>1</v>
      </c>
    </row>
    <row r="7" spans="1:8" ht="19.899999999999999" customHeight="1" x14ac:dyDescent="0.2">
      <c r="B7" s="45" t="s">
        <v>71</v>
      </c>
    </row>
    <row r="8" spans="1:8" ht="19.899999999999999" customHeight="1" x14ac:dyDescent="0.2">
      <c r="B8" s="45" t="s">
        <v>2</v>
      </c>
    </row>
    <row r="9" spans="1:8" ht="19.899999999999999" customHeight="1" x14ac:dyDescent="0.2">
      <c r="A9" s="73" t="s">
        <v>65</v>
      </c>
      <c r="B9" s="45" t="s">
        <v>3</v>
      </c>
    </row>
    <row r="10" spans="1:8" ht="19.899999999999999" customHeight="1" x14ac:dyDescent="0.2">
      <c r="B10" s="48"/>
    </row>
    <row r="12" spans="1:8" x14ac:dyDescent="0.2">
      <c r="H12"/>
    </row>
    <row r="13" spans="1:8" x14ac:dyDescent="0.2">
      <c r="H13"/>
    </row>
    <row r="14" spans="1:8" x14ac:dyDescent="0.2">
      <c r="H14"/>
    </row>
    <row r="15" spans="1:8" x14ac:dyDescent="0.2">
      <c r="H15"/>
    </row>
    <row r="16" spans="1:8" x14ac:dyDescent="0.2">
      <c r="H16"/>
    </row>
    <row r="17" spans="8:8" x14ac:dyDescent="0.2">
      <c r="H17"/>
    </row>
    <row r="18" spans="8:8" x14ac:dyDescent="0.2">
      <c r="H18"/>
    </row>
    <row r="19" spans="8:8" x14ac:dyDescent="0.2">
      <c r="H19"/>
    </row>
    <row r="20" spans="8:8" x14ac:dyDescent="0.2">
      <c r="H20"/>
    </row>
    <row r="21" spans="8:8" x14ac:dyDescent="0.2">
      <c r="H21"/>
    </row>
    <row r="22" spans="8:8" x14ac:dyDescent="0.2">
      <c r="H22"/>
    </row>
    <row r="23" spans="8:8" x14ac:dyDescent="0.2">
      <c r="H23"/>
    </row>
    <row r="24" spans="8:8" x14ac:dyDescent="0.2">
      <c r="H24"/>
    </row>
    <row r="25" spans="8:8" x14ac:dyDescent="0.2">
      <c r="H25"/>
    </row>
  </sheetData>
  <sheetProtection selectLockedCells="1" selectUnlockedCells="1"/>
  <mergeCells count="1">
    <mergeCell ref="A2:A3"/>
  </mergeCells>
  <phoneticPr fontId="9" type="noConversion"/>
  <hyperlinks>
    <hyperlink ref="B3" location="1!A1" display="1. Comércio Internacional"/>
    <hyperlink ref="B4" location="2!A1" display="2. Destinos das Saídas UE/PT"/>
    <hyperlink ref="B6" location="4!A1" display="4. Área de Olival e Produção de Azeite"/>
    <hyperlink ref="B7" location="5!A1" display="5. Balanço de Aprovisionamento"/>
    <hyperlink ref="B8" location="6!A1" display="6. Produção Certificada de Azeite DOP"/>
    <hyperlink ref="B9" location="7!A1" display="7. Indicadores de análise do Comércio Internacional"/>
    <hyperlink ref="B5" location="3!A1" display="3. Principais Destinos das Saídas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63"/>
  <sheetViews>
    <sheetView showGridLines="0" zoomScale="90" zoomScaleNormal="90" workbookViewId="0"/>
  </sheetViews>
  <sheetFormatPr defaultRowHeight="12.75" x14ac:dyDescent="0.2"/>
  <cols>
    <col min="1" max="1" width="2.42578125" style="1" customWidth="1"/>
    <col min="2" max="2" width="20.7109375" style="1" customWidth="1"/>
    <col min="3" max="3" width="14.7109375" style="1" customWidth="1"/>
    <col min="4" max="4" width="10.140625" style="1" customWidth="1"/>
    <col min="5" max="17" width="12.7109375" style="1" customWidth="1"/>
    <col min="18" max="18" width="5.85546875" style="1" customWidth="1"/>
    <col min="19" max="19" width="4" style="1" customWidth="1"/>
    <col min="20" max="20" width="30.85546875" style="1" customWidth="1"/>
    <col min="21" max="21" width="11.140625" style="1" bestFit="1" customWidth="1"/>
    <col min="22" max="16384" width="9.140625" style="1"/>
  </cols>
  <sheetData>
    <row r="1" spans="2:30" ht="29.85" customHeight="1" x14ac:dyDescent="0.2">
      <c r="B1" s="2" t="s">
        <v>4</v>
      </c>
    </row>
    <row r="2" spans="2:30" ht="21" customHeight="1" x14ac:dyDescent="0.2">
      <c r="B2" s="3" t="s">
        <v>5</v>
      </c>
      <c r="C2" s="3" t="s">
        <v>6</v>
      </c>
      <c r="D2" s="4" t="s">
        <v>7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 t="s">
        <v>111</v>
      </c>
      <c r="R2" s="30"/>
      <c r="S2" s="30"/>
      <c r="T2" s="30"/>
      <c r="U2" s="30"/>
      <c r="V2" s="30"/>
      <c r="W2" s="30"/>
      <c r="X2" s="31"/>
      <c r="Y2" s="31"/>
      <c r="Z2" s="31"/>
      <c r="AA2" s="31"/>
      <c r="AB2" s="31"/>
      <c r="AC2" s="31"/>
      <c r="AD2" s="31"/>
    </row>
    <row r="3" spans="2:30" ht="15.95" customHeight="1" x14ac:dyDescent="0.2">
      <c r="B3" s="76" t="s">
        <v>99</v>
      </c>
      <c r="C3" s="77" t="s">
        <v>119</v>
      </c>
      <c r="D3" s="78" t="s">
        <v>8</v>
      </c>
      <c r="E3" s="6"/>
      <c r="F3" s="6"/>
      <c r="G3" s="6"/>
      <c r="H3" s="6"/>
      <c r="I3" s="6"/>
      <c r="J3" s="6"/>
      <c r="K3" s="6"/>
      <c r="L3" s="6">
        <v>58827.271999999997</v>
      </c>
      <c r="M3" s="6">
        <v>67810.339000000007</v>
      </c>
      <c r="N3" s="6">
        <v>57616.006000000001</v>
      </c>
      <c r="O3" s="6">
        <v>55888.188999999998</v>
      </c>
      <c r="P3" s="6">
        <v>60207.6</v>
      </c>
      <c r="Q3" s="6">
        <v>76757.856</v>
      </c>
      <c r="R3" s="69"/>
      <c r="S3" s="69"/>
      <c r="T3" s="69"/>
      <c r="U3" s="69"/>
      <c r="V3" s="69"/>
      <c r="W3" s="69"/>
      <c r="X3" s="31"/>
      <c r="Y3" s="31"/>
      <c r="Z3" s="31"/>
      <c r="AA3" s="31"/>
      <c r="AB3" s="31"/>
      <c r="AC3" s="31"/>
      <c r="AD3" s="31"/>
    </row>
    <row r="4" spans="2:30" ht="15.95" customHeight="1" x14ac:dyDescent="0.2">
      <c r="B4" s="76"/>
      <c r="C4" s="77"/>
      <c r="D4" s="79" t="s">
        <v>9</v>
      </c>
      <c r="E4" s="6"/>
      <c r="F4" s="6"/>
      <c r="G4" s="6"/>
      <c r="H4" s="6"/>
      <c r="I4" s="6"/>
      <c r="J4" s="6"/>
      <c r="K4" s="6"/>
      <c r="L4" s="6">
        <v>90712.691999999995</v>
      </c>
      <c r="M4" s="6">
        <v>126365.382</v>
      </c>
      <c r="N4" s="6">
        <v>136808.19399999999</v>
      </c>
      <c r="O4" s="6">
        <v>153402.698</v>
      </c>
      <c r="P4" s="6">
        <v>159656.36600000001</v>
      </c>
      <c r="Q4" s="6">
        <v>183320.21100000001</v>
      </c>
      <c r="R4" s="69"/>
      <c r="S4" s="74"/>
      <c r="T4" s="69"/>
      <c r="U4" s="69"/>
      <c r="V4" s="69"/>
      <c r="W4" s="6"/>
      <c r="X4" s="6"/>
      <c r="Y4" s="31"/>
      <c r="Z4" s="31"/>
      <c r="AA4" s="31"/>
      <c r="AB4" s="31"/>
      <c r="AC4" s="31"/>
      <c r="AD4" s="31"/>
    </row>
    <row r="5" spans="2:30" ht="15.95" customHeight="1" x14ac:dyDescent="0.2">
      <c r="B5" s="76"/>
      <c r="C5" s="77"/>
      <c r="D5" s="80" t="s">
        <v>10</v>
      </c>
      <c r="E5" s="7"/>
      <c r="F5" s="7"/>
      <c r="G5" s="7"/>
      <c r="H5" s="7"/>
      <c r="I5" s="7"/>
      <c r="J5" s="7"/>
      <c r="K5" s="7"/>
      <c r="L5" s="7">
        <f t="shared" ref="L5:N5" si="0">L4-L3</f>
        <v>31885.42</v>
      </c>
      <c r="M5" s="7">
        <f t="shared" si="0"/>
        <v>58555.042999999991</v>
      </c>
      <c r="N5" s="7">
        <f t="shared" si="0"/>
        <v>79192.187999999995</v>
      </c>
      <c r="O5" s="7">
        <f t="shared" ref="O5:P5" si="1">O4-O3</f>
        <v>97514.509000000005</v>
      </c>
      <c r="P5" s="7">
        <f t="shared" si="1"/>
        <v>99448.766000000003</v>
      </c>
      <c r="Q5" s="7">
        <f t="shared" ref="Q5" si="2">Q4-Q3</f>
        <v>106562.35500000001</v>
      </c>
      <c r="R5" s="70"/>
      <c r="S5" s="71"/>
      <c r="T5" s="71"/>
      <c r="U5" s="71"/>
      <c r="V5" s="71"/>
      <c r="W5" s="6"/>
      <c r="X5" s="6"/>
      <c r="Y5" s="31"/>
      <c r="Z5" s="31"/>
      <c r="AA5" s="31"/>
      <c r="AB5" s="31"/>
      <c r="AC5" s="31"/>
      <c r="AD5" s="31"/>
    </row>
    <row r="6" spans="2:30" ht="15.95" customHeight="1" x14ac:dyDescent="0.2">
      <c r="B6" s="76"/>
      <c r="C6" s="81" t="s">
        <v>120</v>
      </c>
      <c r="D6" s="82" t="s">
        <v>8</v>
      </c>
      <c r="E6" s="54"/>
      <c r="F6" s="54"/>
      <c r="G6" s="54"/>
      <c r="H6" s="54"/>
      <c r="I6" s="54"/>
      <c r="J6" s="54"/>
      <c r="K6" s="54"/>
      <c r="L6" s="54">
        <v>219953.878</v>
      </c>
      <c r="M6" s="54">
        <v>217196.217</v>
      </c>
      <c r="N6" s="54">
        <v>141373.603</v>
      </c>
      <c r="O6" s="54">
        <v>125788.492</v>
      </c>
      <c r="P6" s="54">
        <v>173043.033</v>
      </c>
      <c r="Q6" s="54">
        <v>267119.64399999997</v>
      </c>
      <c r="R6" s="70"/>
      <c r="S6" s="74"/>
      <c r="T6" s="69"/>
      <c r="U6" s="69"/>
      <c r="V6" s="71"/>
      <c r="W6" s="6"/>
      <c r="X6" s="6"/>
      <c r="Y6" s="31"/>
      <c r="Z6" s="31"/>
      <c r="AA6" s="31"/>
      <c r="AB6" s="31"/>
      <c r="AC6" s="31"/>
      <c r="AD6" s="31"/>
    </row>
    <row r="7" spans="2:30" ht="15.95" customHeight="1" x14ac:dyDescent="0.2">
      <c r="B7" s="76"/>
      <c r="C7" s="77"/>
      <c r="D7" s="79" t="s">
        <v>9</v>
      </c>
      <c r="E7" s="6"/>
      <c r="F7" s="6"/>
      <c r="G7" s="6"/>
      <c r="H7" s="6"/>
      <c r="I7" s="6"/>
      <c r="J7" s="6"/>
      <c r="K7" s="6"/>
      <c r="L7" s="6">
        <v>381002.33299999998</v>
      </c>
      <c r="M7" s="6">
        <v>464574.44900000002</v>
      </c>
      <c r="N7" s="6">
        <v>447558.18099999998</v>
      </c>
      <c r="O7" s="6">
        <v>453716.554</v>
      </c>
      <c r="P7" s="6">
        <v>544883.28399999999</v>
      </c>
      <c r="Q7" s="6">
        <v>731906.62800000003</v>
      </c>
      <c r="R7" s="70"/>
      <c r="S7" s="74"/>
      <c r="T7" s="69"/>
      <c r="U7" s="69"/>
      <c r="V7" s="71"/>
      <c r="W7" s="6"/>
      <c r="X7" s="6"/>
      <c r="Y7" s="31"/>
      <c r="Z7" s="31"/>
      <c r="AA7" s="31"/>
      <c r="AB7" s="31"/>
      <c r="AC7" s="31"/>
      <c r="AD7" s="31"/>
    </row>
    <row r="8" spans="2:30" ht="15.95" customHeight="1" x14ac:dyDescent="0.2">
      <c r="B8" s="76"/>
      <c r="C8" s="83"/>
      <c r="D8" s="84" t="s">
        <v>10</v>
      </c>
      <c r="E8" s="8"/>
      <c r="F8" s="8"/>
      <c r="G8" s="8"/>
      <c r="H8" s="8"/>
      <c r="I8" s="8"/>
      <c r="J8" s="8"/>
      <c r="K8" s="8"/>
      <c r="L8" s="8">
        <f t="shared" ref="L8:N8" si="3">L7-L6</f>
        <v>161048.45499999999</v>
      </c>
      <c r="M8" s="8">
        <f t="shared" si="3"/>
        <v>247378.23200000002</v>
      </c>
      <c r="N8" s="8">
        <f t="shared" si="3"/>
        <v>306184.57799999998</v>
      </c>
      <c r="O8" s="8">
        <f t="shared" ref="O8:P8" si="4">O7-O6</f>
        <v>327928.06200000003</v>
      </c>
      <c r="P8" s="8">
        <f t="shared" si="4"/>
        <v>371840.25099999999</v>
      </c>
      <c r="Q8" s="8">
        <f t="shared" ref="Q8" si="5">Q7-Q6</f>
        <v>464786.98400000005</v>
      </c>
      <c r="R8" s="56"/>
      <c r="S8" s="56"/>
      <c r="T8" s="17"/>
      <c r="U8" s="17"/>
      <c r="W8" s="6"/>
      <c r="X8" s="6"/>
      <c r="Y8" s="31"/>
      <c r="Z8" s="31"/>
      <c r="AA8" s="31"/>
      <c r="AB8" s="31"/>
      <c r="AC8" s="31"/>
      <c r="AD8" s="31"/>
    </row>
    <row r="9" spans="2:30" ht="15.95" customHeight="1" x14ac:dyDescent="0.2">
      <c r="B9" s="76" t="s">
        <v>100</v>
      </c>
      <c r="C9" s="77" t="s">
        <v>119</v>
      </c>
      <c r="D9" s="78" t="s">
        <v>8</v>
      </c>
      <c r="E9" s="6"/>
      <c r="F9" s="6"/>
      <c r="G9" s="6"/>
      <c r="H9" s="6"/>
      <c r="I9" s="6"/>
      <c r="J9" s="6"/>
      <c r="K9" s="6"/>
      <c r="L9" s="6">
        <v>9591.3169999999991</v>
      </c>
      <c r="M9" s="6">
        <v>6888.8119999999999</v>
      </c>
      <c r="N9" s="6">
        <v>32502.431</v>
      </c>
      <c r="O9" s="6">
        <v>53072.468000000001</v>
      </c>
      <c r="P9" s="6">
        <v>45605.646000000001</v>
      </c>
      <c r="Q9" s="6">
        <v>13511.223</v>
      </c>
      <c r="R9" s="56"/>
      <c r="S9" s="56"/>
      <c r="W9" s="6"/>
      <c r="X9" s="6"/>
      <c r="Y9" s="31"/>
      <c r="Z9" s="31"/>
      <c r="AA9" s="31"/>
      <c r="AB9" s="31"/>
      <c r="AC9" s="31"/>
      <c r="AD9" s="31"/>
    </row>
    <row r="10" spans="2:30" ht="15.95" customHeight="1" x14ac:dyDescent="0.2">
      <c r="B10" s="76"/>
      <c r="C10" s="77"/>
      <c r="D10" s="79" t="s">
        <v>9</v>
      </c>
      <c r="E10" s="6"/>
      <c r="F10" s="6"/>
      <c r="G10" s="6"/>
      <c r="H10" s="6"/>
      <c r="I10" s="6"/>
      <c r="J10" s="6"/>
      <c r="K10" s="6"/>
      <c r="L10" s="6">
        <v>5283.4430000000002</v>
      </c>
      <c r="M10" s="6">
        <v>4585.5569999999998</v>
      </c>
      <c r="N10" s="6">
        <v>5990.2910000000002</v>
      </c>
      <c r="O10" s="6">
        <v>7478.2240000000002</v>
      </c>
      <c r="P10" s="6">
        <v>5287.7129999999997</v>
      </c>
      <c r="Q10" s="6">
        <v>4649.2659999999996</v>
      </c>
      <c r="R10" s="56"/>
      <c r="S10" s="56"/>
      <c r="Y10" s="31"/>
      <c r="Z10" s="31"/>
      <c r="AA10" s="31"/>
      <c r="AB10" s="31"/>
      <c r="AC10" s="31"/>
      <c r="AD10" s="31"/>
    </row>
    <row r="11" spans="2:30" ht="15.95" customHeight="1" x14ac:dyDescent="0.2">
      <c r="B11" s="76"/>
      <c r="C11" s="77"/>
      <c r="D11" s="80" t="s">
        <v>10</v>
      </c>
      <c r="E11" s="7"/>
      <c r="F11" s="7"/>
      <c r="G11" s="7"/>
      <c r="H11" s="7"/>
      <c r="I11" s="7"/>
      <c r="J11" s="7"/>
      <c r="K11" s="7"/>
      <c r="L11" s="7">
        <f t="shared" ref="L11:N11" si="6">L10-L9</f>
        <v>-4307.8739999999989</v>
      </c>
      <c r="M11" s="7">
        <f t="shared" si="6"/>
        <v>-2303.2550000000001</v>
      </c>
      <c r="N11" s="7">
        <f t="shared" si="6"/>
        <v>-26512.14</v>
      </c>
      <c r="O11" s="7">
        <f t="shared" ref="O11:P11" si="7">O10-O9</f>
        <v>-45594.243999999999</v>
      </c>
      <c r="P11" s="7">
        <f t="shared" si="7"/>
        <v>-40317.933000000005</v>
      </c>
      <c r="Q11" s="7">
        <f t="shared" ref="Q11" si="8">Q10-Q9</f>
        <v>-8861.9570000000003</v>
      </c>
      <c r="R11" s="56"/>
      <c r="S11" s="56"/>
      <c r="Y11" s="31"/>
      <c r="Z11" s="31"/>
      <c r="AA11" s="31"/>
      <c r="AB11" s="31"/>
      <c r="AC11" s="31"/>
      <c r="AD11" s="31"/>
    </row>
    <row r="12" spans="2:30" ht="15.95" customHeight="1" x14ac:dyDescent="0.2">
      <c r="B12" s="76"/>
      <c r="C12" s="81" t="s">
        <v>120</v>
      </c>
      <c r="D12" s="82" t="s">
        <v>8</v>
      </c>
      <c r="E12" s="54"/>
      <c r="F12" s="54"/>
      <c r="G12" s="54"/>
      <c r="H12" s="54"/>
      <c r="I12" s="54"/>
      <c r="J12" s="54"/>
      <c r="K12" s="54"/>
      <c r="L12" s="54">
        <v>33343.182000000001</v>
      </c>
      <c r="M12" s="54">
        <v>19224.485000000001</v>
      </c>
      <c r="N12" s="54">
        <v>82486.254000000001</v>
      </c>
      <c r="O12" s="54">
        <v>107087.117</v>
      </c>
      <c r="P12" s="54">
        <v>125339.561</v>
      </c>
      <c r="Q12" s="54">
        <v>43470.917000000001</v>
      </c>
      <c r="R12" s="56"/>
      <c r="S12" s="56"/>
      <c r="Y12" s="31"/>
      <c r="Z12" s="31"/>
      <c r="AA12" s="31"/>
      <c r="AB12" s="31"/>
      <c r="AC12" s="31"/>
      <c r="AD12" s="31"/>
    </row>
    <row r="13" spans="2:30" ht="15.95" customHeight="1" x14ac:dyDescent="0.2">
      <c r="B13" s="76"/>
      <c r="C13" s="77"/>
      <c r="D13" s="79" t="s">
        <v>9</v>
      </c>
      <c r="E13" s="6"/>
      <c r="F13" s="6"/>
      <c r="G13" s="6"/>
      <c r="H13" s="6"/>
      <c r="I13" s="6"/>
      <c r="J13" s="6"/>
      <c r="K13" s="6"/>
      <c r="L13" s="6">
        <v>19742.856</v>
      </c>
      <c r="M13" s="6">
        <v>15295.115</v>
      </c>
      <c r="N13" s="6">
        <v>15108.432000000001</v>
      </c>
      <c r="O13" s="6">
        <v>16771.813999999998</v>
      </c>
      <c r="P13" s="6">
        <v>16126.687</v>
      </c>
      <c r="Q13" s="6">
        <v>16785.621999999999</v>
      </c>
      <c r="R13" s="56"/>
      <c r="S13" s="56"/>
      <c r="Y13" s="31"/>
      <c r="Z13" s="31"/>
      <c r="AA13" s="31"/>
      <c r="AB13" s="31"/>
      <c r="AC13" s="31"/>
      <c r="AD13" s="31"/>
    </row>
    <row r="14" spans="2:30" ht="15.95" customHeight="1" x14ac:dyDescent="0.2">
      <c r="B14" s="76"/>
      <c r="C14" s="83"/>
      <c r="D14" s="84" t="s">
        <v>10</v>
      </c>
      <c r="E14" s="8"/>
      <c r="F14" s="8"/>
      <c r="G14" s="8"/>
      <c r="H14" s="8"/>
      <c r="I14" s="8"/>
      <c r="J14" s="8"/>
      <c r="K14" s="8"/>
      <c r="L14" s="8">
        <f t="shared" ref="L14:N14" si="9">L13-L12</f>
        <v>-13600.326000000001</v>
      </c>
      <c r="M14" s="8">
        <f t="shared" si="9"/>
        <v>-3929.3700000000008</v>
      </c>
      <c r="N14" s="8">
        <f t="shared" si="9"/>
        <v>-67377.822</v>
      </c>
      <c r="O14" s="8">
        <f t="shared" ref="O14:P14" si="10">O13-O12</f>
        <v>-90315.303</v>
      </c>
      <c r="P14" s="8">
        <f t="shared" si="10"/>
        <v>-109212.874</v>
      </c>
      <c r="Q14" s="8">
        <f t="shared" ref="Q14" si="11">Q13-Q12</f>
        <v>-26685.295000000002</v>
      </c>
      <c r="R14" s="56"/>
      <c r="S14" s="56"/>
      <c r="Y14" s="31"/>
      <c r="Z14" s="31"/>
      <c r="AA14" s="31"/>
      <c r="AB14" s="31"/>
      <c r="AC14" s="31"/>
      <c r="AD14" s="31"/>
    </row>
    <row r="15" spans="2:30" ht="15.95" customHeight="1" x14ac:dyDescent="0.2">
      <c r="B15" s="85" t="s">
        <v>101</v>
      </c>
      <c r="C15" s="77" t="s">
        <v>119</v>
      </c>
      <c r="D15" s="78" t="s">
        <v>8</v>
      </c>
      <c r="E15" s="6">
        <v>51343.017</v>
      </c>
      <c r="F15" s="6">
        <v>49416.142</v>
      </c>
      <c r="G15" s="6">
        <v>63969.188999999998</v>
      </c>
      <c r="H15" s="6">
        <v>65591.902000000002</v>
      </c>
      <c r="I15" s="6">
        <v>68794.740999999995</v>
      </c>
      <c r="J15" s="6">
        <v>67881.680999999997</v>
      </c>
      <c r="K15" s="6">
        <v>64460.769</v>
      </c>
      <c r="L15" s="6">
        <f>L3+L9</f>
        <v>68418.588999999993</v>
      </c>
      <c r="M15" s="6">
        <f t="shared" ref="M15:N15" si="12">M3+M9</f>
        <v>74699.151000000013</v>
      </c>
      <c r="N15" s="6">
        <f t="shared" si="12"/>
        <v>90118.437000000005</v>
      </c>
      <c r="O15" s="6">
        <f t="shared" ref="O15:P15" si="13">O3+O9</f>
        <v>108960.65700000001</v>
      </c>
      <c r="P15" s="6">
        <f t="shared" si="13"/>
        <v>105813.246</v>
      </c>
      <c r="Q15" s="6">
        <f t="shared" ref="Q15" si="14">Q3+Q9</f>
        <v>90269.078999999998</v>
      </c>
      <c r="R15" s="56"/>
      <c r="S15" s="56"/>
      <c r="Y15" s="31"/>
      <c r="Z15" s="31"/>
      <c r="AA15" s="31"/>
      <c r="AB15" s="31"/>
      <c r="AC15" s="31"/>
      <c r="AD15" s="31"/>
    </row>
    <row r="16" spans="2:30" ht="15.95" customHeight="1" x14ac:dyDescent="0.2">
      <c r="B16" s="85"/>
      <c r="C16" s="77"/>
      <c r="D16" s="79" t="s">
        <v>9</v>
      </c>
      <c r="E16" s="6">
        <v>32890.771000000001</v>
      </c>
      <c r="F16" s="6">
        <v>48945.307999999997</v>
      </c>
      <c r="G16" s="6">
        <v>55632.165000000001</v>
      </c>
      <c r="H16" s="6">
        <v>65329.663999999997</v>
      </c>
      <c r="I16" s="6">
        <v>95453.993000000002</v>
      </c>
      <c r="J16" s="6">
        <v>88962.543000000005</v>
      </c>
      <c r="K16" s="6">
        <v>88101.914000000004</v>
      </c>
      <c r="L16" s="6">
        <f t="shared" ref="L16:N16" si="15">L4+L10</f>
        <v>95996.134999999995</v>
      </c>
      <c r="M16" s="6">
        <f t="shared" si="15"/>
        <v>130950.939</v>
      </c>
      <c r="N16" s="6">
        <f t="shared" si="15"/>
        <v>142798.48499999999</v>
      </c>
      <c r="O16" s="6">
        <f t="shared" ref="O16:P16" si="16">O4+O10</f>
        <v>160880.92199999999</v>
      </c>
      <c r="P16" s="6">
        <f t="shared" si="16"/>
        <v>164944.079</v>
      </c>
      <c r="Q16" s="6">
        <f t="shared" ref="Q16" si="17">Q4+Q10</f>
        <v>187969.47700000001</v>
      </c>
      <c r="R16" s="56"/>
      <c r="S16" s="56"/>
    </row>
    <row r="17" spans="2:19" ht="15.95" customHeight="1" x14ac:dyDescent="0.2">
      <c r="B17" s="85"/>
      <c r="C17" s="77"/>
      <c r="D17" s="80" t="s">
        <v>10</v>
      </c>
      <c r="E17" s="7">
        <f t="shared" ref="E17" si="18">E16-E15</f>
        <v>-18452.245999999999</v>
      </c>
      <c r="F17" s="7">
        <f t="shared" ref="F17:K17" si="19">F16-F15</f>
        <v>-470.83400000000256</v>
      </c>
      <c r="G17" s="7">
        <f t="shared" si="19"/>
        <v>-8337.0239999999976</v>
      </c>
      <c r="H17" s="7">
        <f t="shared" si="19"/>
        <v>-262.23800000000483</v>
      </c>
      <c r="I17" s="7">
        <f t="shared" si="19"/>
        <v>26659.252000000008</v>
      </c>
      <c r="J17" s="7">
        <f t="shared" si="19"/>
        <v>21080.862000000008</v>
      </c>
      <c r="K17" s="7">
        <f t="shared" si="19"/>
        <v>23641.145000000004</v>
      </c>
      <c r="L17" s="7">
        <f t="shared" ref="L17:M17" si="20">L16-L15</f>
        <v>27577.546000000002</v>
      </c>
      <c r="M17" s="7">
        <f t="shared" si="20"/>
        <v>56251.787999999986</v>
      </c>
      <c r="N17" s="7">
        <f t="shared" ref="N17:O17" si="21">N16-N15</f>
        <v>52680.047999999981</v>
      </c>
      <c r="O17" s="7">
        <f t="shared" si="21"/>
        <v>51920.264999999985</v>
      </c>
      <c r="P17" s="7">
        <f t="shared" ref="P17:Q17" si="22">P16-P15</f>
        <v>59130.832999999999</v>
      </c>
      <c r="Q17" s="7">
        <f t="shared" si="22"/>
        <v>97700.398000000016</v>
      </c>
      <c r="R17" s="56"/>
      <c r="S17" s="56"/>
    </row>
    <row r="18" spans="2:19" ht="15.95" customHeight="1" x14ac:dyDescent="0.2">
      <c r="B18" s="85"/>
      <c r="C18" s="81" t="s">
        <v>120</v>
      </c>
      <c r="D18" s="82" t="s">
        <v>8</v>
      </c>
      <c r="E18" s="54">
        <v>105170.784</v>
      </c>
      <c r="F18" s="54">
        <v>95338.004000000001</v>
      </c>
      <c r="G18" s="54">
        <v>125765.94</v>
      </c>
      <c r="H18" s="54">
        <v>167063.20499999999</v>
      </c>
      <c r="I18" s="54">
        <v>160092.55300000001</v>
      </c>
      <c r="J18" s="54">
        <v>213504.31200000001</v>
      </c>
      <c r="K18" s="54">
        <v>205801.065</v>
      </c>
      <c r="L18" s="6">
        <f>L6+L12</f>
        <v>253297.06</v>
      </c>
      <c r="M18" s="6">
        <f t="shared" ref="M18:N18" si="23">M6+M12</f>
        <v>236420.70199999999</v>
      </c>
      <c r="N18" s="6">
        <f t="shared" si="23"/>
        <v>223859.85700000002</v>
      </c>
      <c r="O18" s="6">
        <f t="shared" ref="O18:P18" si="24">O6+O12</f>
        <v>232875.609</v>
      </c>
      <c r="P18" s="6">
        <f t="shared" si="24"/>
        <v>298382.59399999998</v>
      </c>
      <c r="Q18" s="6">
        <f t="shared" ref="Q18" si="25">Q6+Q12</f>
        <v>310590.56099999999</v>
      </c>
      <c r="R18" s="56"/>
    </row>
    <row r="19" spans="2:19" ht="15.95" customHeight="1" x14ac:dyDescent="0.2">
      <c r="B19" s="85"/>
      <c r="C19" s="77"/>
      <c r="D19" s="79" t="s">
        <v>9</v>
      </c>
      <c r="E19" s="6">
        <v>101520.523</v>
      </c>
      <c r="F19" s="6">
        <v>138902.72700000001</v>
      </c>
      <c r="G19" s="6">
        <v>163787.514</v>
      </c>
      <c r="H19" s="6">
        <v>224638.307</v>
      </c>
      <c r="I19" s="6">
        <v>287734.13099999999</v>
      </c>
      <c r="J19" s="6">
        <v>333355.777</v>
      </c>
      <c r="K19" s="6">
        <v>321794.43199999997</v>
      </c>
      <c r="L19" s="6">
        <f t="shared" ref="L19:N19" si="26">L7+L13</f>
        <v>400745.18900000001</v>
      </c>
      <c r="M19" s="6">
        <f t="shared" si="26"/>
        <v>479869.56400000001</v>
      </c>
      <c r="N19" s="6">
        <f t="shared" si="26"/>
        <v>462666.61300000001</v>
      </c>
      <c r="O19" s="6">
        <f t="shared" ref="O19:P19" si="27">O7+O13</f>
        <v>470488.36800000002</v>
      </c>
      <c r="P19" s="6">
        <f t="shared" si="27"/>
        <v>561009.97100000002</v>
      </c>
      <c r="Q19" s="6">
        <f t="shared" ref="Q19" si="28">Q7+Q13</f>
        <v>748692.25</v>
      </c>
      <c r="R19" s="56"/>
    </row>
    <row r="20" spans="2:19" ht="15.95" customHeight="1" x14ac:dyDescent="0.2">
      <c r="B20" s="85"/>
      <c r="C20" s="83"/>
      <c r="D20" s="84" t="s">
        <v>10</v>
      </c>
      <c r="E20" s="8">
        <f t="shared" ref="E20" si="29">E19-E18</f>
        <v>-3650.2609999999986</v>
      </c>
      <c r="F20" s="8">
        <f t="shared" ref="F20:K20" si="30">F19-F18</f>
        <v>43564.723000000013</v>
      </c>
      <c r="G20" s="8">
        <f t="shared" si="30"/>
        <v>38021.573999999993</v>
      </c>
      <c r="H20" s="8">
        <f t="shared" si="30"/>
        <v>57575.102000000014</v>
      </c>
      <c r="I20" s="8">
        <f t="shared" si="30"/>
        <v>127641.57799999998</v>
      </c>
      <c r="J20" s="8">
        <f t="shared" si="30"/>
        <v>119851.465</v>
      </c>
      <c r="K20" s="8">
        <f t="shared" si="30"/>
        <v>115993.36699999997</v>
      </c>
      <c r="L20" s="8">
        <f t="shared" ref="L20:M20" si="31">L19-L18</f>
        <v>147448.12900000002</v>
      </c>
      <c r="M20" s="8">
        <f t="shared" si="31"/>
        <v>243448.86200000002</v>
      </c>
      <c r="N20" s="8">
        <f t="shared" ref="N20:O20" si="32">N19-N18</f>
        <v>238806.75599999999</v>
      </c>
      <c r="O20" s="8">
        <f t="shared" si="32"/>
        <v>237612.75900000002</v>
      </c>
      <c r="P20" s="8">
        <f t="shared" ref="P20:Q20" si="33">P19-P18</f>
        <v>262627.37700000004</v>
      </c>
      <c r="Q20" s="8">
        <f t="shared" si="33"/>
        <v>438101.68900000001</v>
      </c>
      <c r="R20" s="56"/>
    </row>
    <row r="21" spans="2:19" ht="15.95" customHeight="1" x14ac:dyDescent="0.2">
      <c r="B21" s="86" t="s">
        <v>11</v>
      </c>
      <c r="C21" s="77" t="s">
        <v>119</v>
      </c>
      <c r="D21" s="78" t="s">
        <v>8</v>
      </c>
      <c r="E21" s="6">
        <v>3664.933</v>
      </c>
      <c r="F21" s="6">
        <v>2463.4920000000002</v>
      </c>
      <c r="G21" s="6">
        <v>5058.4480000000003</v>
      </c>
      <c r="H21" s="6">
        <v>9421.7890000000007</v>
      </c>
      <c r="I21" s="6">
        <v>2253.3670000000002</v>
      </c>
      <c r="J21" s="6">
        <v>3143.114</v>
      </c>
      <c r="K21" s="6">
        <v>3503.6469999999999</v>
      </c>
      <c r="L21" s="6">
        <v>2346.8739999999998</v>
      </c>
      <c r="M21" s="6">
        <v>1795.9939999999999</v>
      </c>
      <c r="N21" s="6">
        <v>2930.1410000000001</v>
      </c>
      <c r="O21" s="6">
        <v>8831.9950000000008</v>
      </c>
      <c r="P21" s="6">
        <v>7436.7830000000004</v>
      </c>
      <c r="Q21" s="6">
        <v>5543.0110000000004</v>
      </c>
      <c r="R21" s="56"/>
    </row>
    <row r="22" spans="2:19" ht="15.95" customHeight="1" x14ac:dyDescent="0.2">
      <c r="B22" s="86"/>
      <c r="C22" s="77"/>
      <c r="D22" s="79" t="s">
        <v>9</v>
      </c>
      <c r="E22" s="6">
        <v>2398.4299999999998</v>
      </c>
      <c r="F22" s="6">
        <v>8587.6350000000002</v>
      </c>
      <c r="G22" s="6">
        <v>12039.13</v>
      </c>
      <c r="H22" s="6">
        <v>17214.121999999999</v>
      </c>
      <c r="I22" s="6">
        <v>10105.975</v>
      </c>
      <c r="J22" s="6">
        <v>13735.334999999999</v>
      </c>
      <c r="K22" s="6">
        <v>14528.962</v>
      </c>
      <c r="L22" s="6">
        <v>13719.815000000001</v>
      </c>
      <c r="M22" s="6">
        <v>11178.808999999999</v>
      </c>
      <c r="N22" s="6">
        <v>16204.394</v>
      </c>
      <c r="O22" s="6">
        <v>15734.498</v>
      </c>
      <c r="P22" s="6">
        <v>24065.352999999999</v>
      </c>
      <c r="Q22" s="6">
        <v>18543.241999999998</v>
      </c>
    </row>
    <row r="23" spans="2:19" ht="15.95" customHeight="1" x14ac:dyDescent="0.2">
      <c r="B23" s="86"/>
      <c r="C23" s="77"/>
      <c r="D23" s="80" t="s">
        <v>10</v>
      </c>
      <c r="E23" s="68">
        <f t="shared" ref="E23" si="34">E22-E21</f>
        <v>-1266.5030000000002</v>
      </c>
      <c r="F23" s="7">
        <f t="shared" ref="F23:K23" si="35">F22-F21</f>
        <v>6124.143</v>
      </c>
      <c r="G23" s="7">
        <f t="shared" si="35"/>
        <v>6980.6819999999989</v>
      </c>
      <c r="H23" s="7">
        <f t="shared" si="35"/>
        <v>7792.3329999999987</v>
      </c>
      <c r="I23" s="7">
        <f t="shared" si="35"/>
        <v>7852.6080000000002</v>
      </c>
      <c r="J23" s="7">
        <f t="shared" si="35"/>
        <v>10592.221</v>
      </c>
      <c r="K23" s="7">
        <f t="shared" si="35"/>
        <v>11025.314999999999</v>
      </c>
      <c r="L23" s="7">
        <f t="shared" ref="L23:M23" si="36">L22-L21</f>
        <v>11372.941000000001</v>
      </c>
      <c r="M23" s="7">
        <f t="shared" si="36"/>
        <v>9382.8149999999987</v>
      </c>
      <c r="N23" s="7">
        <f t="shared" ref="N23:O23" si="37">N22-N21</f>
        <v>13274.253000000001</v>
      </c>
      <c r="O23" s="7">
        <f t="shared" si="37"/>
        <v>6902.5029999999988</v>
      </c>
      <c r="P23" s="7">
        <f t="shared" ref="P23:Q23" si="38">P22-P21</f>
        <v>16628.57</v>
      </c>
      <c r="Q23" s="7">
        <f t="shared" si="38"/>
        <v>13000.230999999998</v>
      </c>
    </row>
    <row r="24" spans="2:19" ht="15.95" customHeight="1" x14ac:dyDescent="0.2">
      <c r="B24" s="86"/>
      <c r="C24" s="81" t="s">
        <v>120</v>
      </c>
      <c r="D24" s="82" t="s">
        <v>8</v>
      </c>
      <c r="E24" s="54">
        <v>5772.107</v>
      </c>
      <c r="F24" s="54">
        <v>3926.5680000000002</v>
      </c>
      <c r="G24" s="54">
        <v>8901.2960000000003</v>
      </c>
      <c r="H24" s="54">
        <v>20861.017</v>
      </c>
      <c r="I24" s="54">
        <v>4235.59</v>
      </c>
      <c r="J24" s="54">
        <v>7835.9830000000002</v>
      </c>
      <c r="K24" s="54">
        <v>9320.3279999999995</v>
      </c>
      <c r="L24" s="54">
        <v>6876.1379999999999</v>
      </c>
      <c r="M24" s="54">
        <v>5304.5820000000003</v>
      </c>
      <c r="N24" s="54">
        <v>5327.7950000000001</v>
      </c>
      <c r="O24" s="54">
        <v>15967.855</v>
      </c>
      <c r="P24" s="54">
        <v>18756.672999999999</v>
      </c>
      <c r="Q24" s="54">
        <v>17779.037</v>
      </c>
    </row>
    <row r="25" spans="2:19" ht="15.95" customHeight="1" x14ac:dyDescent="0.2">
      <c r="B25" s="86"/>
      <c r="C25" s="77"/>
      <c r="D25" s="79" t="s">
        <v>9</v>
      </c>
      <c r="E25" s="6">
        <v>4279.0209999999997</v>
      </c>
      <c r="F25" s="6">
        <v>15665.925999999999</v>
      </c>
      <c r="G25" s="6">
        <v>23499.078000000001</v>
      </c>
      <c r="H25" s="6">
        <v>37709.192000000003</v>
      </c>
      <c r="I25" s="6">
        <v>17533.647000000001</v>
      </c>
      <c r="J25" s="6">
        <v>33343.521999999997</v>
      </c>
      <c r="K25" s="6">
        <v>34724.837</v>
      </c>
      <c r="L25" s="6">
        <v>37817.540999999997</v>
      </c>
      <c r="M25" s="6">
        <v>28390.945</v>
      </c>
      <c r="N25" s="6">
        <v>28895.921999999999</v>
      </c>
      <c r="O25" s="6">
        <v>26485.827000000001</v>
      </c>
      <c r="P25" s="6">
        <v>51834.712</v>
      </c>
      <c r="Q25" s="6">
        <v>56083.194000000003</v>
      </c>
    </row>
    <row r="26" spans="2:19" ht="15.95" customHeight="1" x14ac:dyDescent="0.2">
      <c r="B26" s="86"/>
      <c r="C26" s="83"/>
      <c r="D26" s="84" t="s">
        <v>10</v>
      </c>
      <c r="E26" s="8">
        <f t="shared" ref="E26" si="39">E25-E24</f>
        <v>-1493.0860000000002</v>
      </c>
      <c r="F26" s="8">
        <f t="shared" ref="F26:K26" si="40">F25-F24</f>
        <v>11739.358</v>
      </c>
      <c r="G26" s="8">
        <f t="shared" si="40"/>
        <v>14597.782000000001</v>
      </c>
      <c r="H26" s="8">
        <f t="shared" si="40"/>
        <v>16848.175000000003</v>
      </c>
      <c r="I26" s="8">
        <f t="shared" si="40"/>
        <v>13298.057000000001</v>
      </c>
      <c r="J26" s="8">
        <f t="shared" si="40"/>
        <v>25507.538999999997</v>
      </c>
      <c r="K26" s="8">
        <f t="shared" si="40"/>
        <v>25404.508999999998</v>
      </c>
      <c r="L26" s="8">
        <f t="shared" ref="L26:M26" si="41">L25-L24</f>
        <v>30941.402999999998</v>
      </c>
      <c r="M26" s="8">
        <f t="shared" si="41"/>
        <v>23086.362999999998</v>
      </c>
      <c r="N26" s="8">
        <f t="shared" ref="N26:O26" si="42">N25-N24</f>
        <v>23568.127</v>
      </c>
      <c r="O26" s="8">
        <f t="shared" si="42"/>
        <v>10517.972000000002</v>
      </c>
      <c r="P26" s="8">
        <f t="shared" ref="P26:Q26" si="43">P25-P24</f>
        <v>33078.039000000004</v>
      </c>
      <c r="Q26" s="8">
        <f t="shared" si="43"/>
        <v>38304.157000000007</v>
      </c>
    </row>
    <row r="27" spans="2:19" ht="15.95" customHeight="1" x14ac:dyDescent="0.2">
      <c r="B27" s="76" t="s">
        <v>12</v>
      </c>
      <c r="C27" s="77" t="s">
        <v>119</v>
      </c>
      <c r="D27" s="78" t="s">
        <v>8</v>
      </c>
      <c r="E27" s="54">
        <v>28747.511999999999</v>
      </c>
      <c r="F27" s="54">
        <v>36242.682999999997</v>
      </c>
      <c r="G27" s="54">
        <v>33021.377</v>
      </c>
      <c r="H27" s="54">
        <v>38138.43</v>
      </c>
      <c r="I27" s="54">
        <v>33720.587</v>
      </c>
      <c r="J27" s="54">
        <v>32234.817999999999</v>
      </c>
      <c r="K27" s="54">
        <v>21918.014999999999</v>
      </c>
      <c r="L27" s="54">
        <v>27116.205000000002</v>
      </c>
      <c r="M27" s="54">
        <v>30759.982</v>
      </c>
      <c r="N27" s="54">
        <v>28694.063999999998</v>
      </c>
      <c r="O27" s="54">
        <v>26477.534</v>
      </c>
      <c r="P27" s="54">
        <v>20951.499</v>
      </c>
      <c r="Q27" s="54">
        <v>27665.06</v>
      </c>
    </row>
    <row r="28" spans="2:19" ht="15.95" customHeight="1" x14ac:dyDescent="0.2">
      <c r="B28" s="76"/>
      <c r="C28" s="77"/>
      <c r="D28" s="79" t="s">
        <v>9</v>
      </c>
      <c r="E28" s="6">
        <v>18883.415000000001</v>
      </c>
      <c r="F28" s="6">
        <v>22451.437999999998</v>
      </c>
      <c r="G28" s="6">
        <v>29041.493999999999</v>
      </c>
      <c r="H28" s="6">
        <v>22187.035</v>
      </c>
      <c r="I28" s="6">
        <v>22124.742999999999</v>
      </c>
      <c r="J28" s="6">
        <v>17752.671999999999</v>
      </c>
      <c r="K28" s="6">
        <v>14407.393</v>
      </c>
      <c r="L28" s="6">
        <v>14648.034</v>
      </c>
      <c r="M28" s="6">
        <v>17556.977999999999</v>
      </c>
      <c r="N28" s="6">
        <v>16880.728999999999</v>
      </c>
      <c r="O28" s="6">
        <v>24636.611000000001</v>
      </c>
      <c r="P28" s="6">
        <v>27255.532999999999</v>
      </c>
      <c r="Q28" s="6">
        <v>33211.47</v>
      </c>
    </row>
    <row r="29" spans="2:19" ht="15.95" customHeight="1" x14ac:dyDescent="0.2">
      <c r="B29" s="76"/>
      <c r="C29" s="77"/>
      <c r="D29" s="80" t="s">
        <v>10</v>
      </c>
      <c r="E29" s="7">
        <f t="shared" ref="E29" si="44">E28-E27</f>
        <v>-9864.0969999999979</v>
      </c>
      <c r="F29" s="7">
        <f t="shared" ref="F29:K29" si="45">F28-F27</f>
        <v>-13791.244999999999</v>
      </c>
      <c r="G29" s="7">
        <f t="shared" si="45"/>
        <v>-3979.8830000000016</v>
      </c>
      <c r="H29" s="7">
        <f t="shared" si="45"/>
        <v>-15951.395</v>
      </c>
      <c r="I29" s="7">
        <f t="shared" si="45"/>
        <v>-11595.844000000001</v>
      </c>
      <c r="J29" s="7">
        <f t="shared" si="45"/>
        <v>-14482.146000000001</v>
      </c>
      <c r="K29" s="7">
        <f t="shared" si="45"/>
        <v>-7510.6219999999994</v>
      </c>
      <c r="L29" s="7">
        <f t="shared" ref="L29:M29" si="46">L28-L27</f>
        <v>-12468.171000000002</v>
      </c>
      <c r="M29" s="7">
        <f t="shared" si="46"/>
        <v>-13203.004000000001</v>
      </c>
      <c r="N29" s="7">
        <f t="shared" ref="N29:O29" si="47">N28-N27</f>
        <v>-11813.334999999999</v>
      </c>
      <c r="O29" s="7">
        <f t="shared" si="47"/>
        <v>-1840.9229999999989</v>
      </c>
      <c r="P29" s="7">
        <f t="shared" ref="P29:Q29" si="48">P28-P27</f>
        <v>6304.0339999999997</v>
      </c>
      <c r="Q29" s="7">
        <f t="shared" si="48"/>
        <v>5546.41</v>
      </c>
    </row>
    <row r="30" spans="2:19" ht="15.95" customHeight="1" x14ac:dyDescent="0.2">
      <c r="B30" s="76"/>
      <c r="C30" s="87" t="s">
        <v>120</v>
      </c>
      <c r="D30" s="82" t="s">
        <v>8</v>
      </c>
      <c r="E30" s="54">
        <v>54946.686999999998</v>
      </c>
      <c r="F30" s="54">
        <v>65162.783000000003</v>
      </c>
      <c r="G30" s="54">
        <v>63488.298999999999</v>
      </c>
      <c r="H30" s="54">
        <v>96176.229000000007</v>
      </c>
      <c r="I30" s="54">
        <v>70694.888000000006</v>
      </c>
      <c r="J30" s="54">
        <v>90963.53</v>
      </c>
      <c r="K30" s="54">
        <v>62347.199000000001</v>
      </c>
      <c r="L30" s="54">
        <v>93049.861000000004</v>
      </c>
      <c r="M30" s="54">
        <v>85290.03</v>
      </c>
      <c r="N30" s="54">
        <v>61747.358999999997</v>
      </c>
      <c r="O30" s="54">
        <v>49804.495000000003</v>
      </c>
      <c r="P30" s="54">
        <v>50585.711000000003</v>
      </c>
      <c r="Q30" s="54">
        <v>86874.793000000005</v>
      </c>
    </row>
    <row r="31" spans="2:19" ht="15.95" customHeight="1" x14ac:dyDescent="0.2">
      <c r="B31" s="76"/>
      <c r="C31" s="83"/>
      <c r="D31" s="79" t="s">
        <v>9</v>
      </c>
      <c r="E31" s="6">
        <v>56154.731</v>
      </c>
      <c r="F31" s="6">
        <v>60867.472999999998</v>
      </c>
      <c r="G31" s="6">
        <v>75745.634000000005</v>
      </c>
      <c r="H31" s="6">
        <v>78685.248000000007</v>
      </c>
      <c r="I31" s="6">
        <v>67705.354000000007</v>
      </c>
      <c r="J31" s="6">
        <v>67461.457999999999</v>
      </c>
      <c r="K31" s="6">
        <v>55226.409</v>
      </c>
      <c r="L31" s="6">
        <v>64197.258000000002</v>
      </c>
      <c r="M31" s="6">
        <v>70573.044999999998</v>
      </c>
      <c r="N31" s="6">
        <v>55554.625</v>
      </c>
      <c r="O31" s="6">
        <v>69422.384000000005</v>
      </c>
      <c r="P31" s="6">
        <v>88776.904999999999</v>
      </c>
      <c r="Q31" s="6">
        <v>126172.503</v>
      </c>
    </row>
    <row r="32" spans="2:19" ht="15.95" customHeight="1" x14ac:dyDescent="0.2">
      <c r="B32" s="76"/>
      <c r="C32" s="83"/>
      <c r="D32" s="84" t="s">
        <v>10</v>
      </c>
      <c r="E32" s="8">
        <f t="shared" ref="E32" si="49">E31-E30</f>
        <v>1208.0440000000017</v>
      </c>
      <c r="F32" s="8">
        <f t="shared" ref="F32:K32" si="50">F31-F30</f>
        <v>-4295.3100000000049</v>
      </c>
      <c r="G32" s="8">
        <f t="shared" si="50"/>
        <v>12257.335000000006</v>
      </c>
      <c r="H32" s="8">
        <f t="shared" si="50"/>
        <v>-17490.981</v>
      </c>
      <c r="I32" s="8">
        <f t="shared" si="50"/>
        <v>-2989.5339999999997</v>
      </c>
      <c r="J32" s="8">
        <f t="shared" si="50"/>
        <v>-23502.072</v>
      </c>
      <c r="K32" s="8">
        <f t="shared" si="50"/>
        <v>-7120.7900000000009</v>
      </c>
      <c r="L32" s="8">
        <f t="shared" ref="L32:M32" si="51">L31-L30</f>
        <v>-28852.603000000003</v>
      </c>
      <c r="M32" s="8">
        <f t="shared" si="51"/>
        <v>-14716.985000000001</v>
      </c>
      <c r="N32" s="8">
        <f t="shared" ref="N32:O32" si="52">N31-N30</f>
        <v>-6192.7339999999967</v>
      </c>
      <c r="O32" s="8">
        <f t="shared" si="52"/>
        <v>19617.889000000003</v>
      </c>
      <c r="P32" s="8">
        <f t="shared" ref="P32:Q32" si="53">P31-P30</f>
        <v>38191.193999999996</v>
      </c>
      <c r="Q32" s="8">
        <f t="shared" si="53"/>
        <v>39297.709999999992</v>
      </c>
    </row>
    <row r="33" spans="2:17" ht="15.95" customHeight="1" x14ac:dyDescent="0.2">
      <c r="B33" s="85" t="s">
        <v>13</v>
      </c>
      <c r="C33" s="77" t="s">
        <v>119</v>
      </c>
      <c r="D33" s="78" t="s">
        <v>8</v>
      </c>
      <c r="E33" s="6">
        <f t="shared" ref="E33" si="54">SUM(E15+E21+E27)</f>
        <v>83755.462</v>
      </c>
      <c r="F33" s="6">
        <f t="shared" ref="F33:H34" si="55">SUM(F15+F21+F27)</f>
        <v>88122.316999999995</v>
      </c>
      <c r="G33" s="6">
        <f t="shared" si="55"/>
        <v>102049.014</v>
      </c>
      <c r="H33" s="6">
        <f t="shared" si="55"/>
        <v>113152.12100000001</v>
      </c>
      <c r="I33" s="6">
        <f t="shared" ref="I33:K34" si="56">SUM(I15+I21+I27)</f>
        <v>104768.69499999999</v>
      </c>
      <c r="J33" s="6">
        <f t="shared" si="56"/>
        <v>103259.613</v>
      </c>
      <c r="K33" s="6">
        <f t="shared" si="56"/>
        <v>89882.430999999997</v>
      </c>
      <c r="L33" s="6">
        <f t="shared" ref="L33:M33" si="57">SUM(L15+L21+L27)</f>
        <v>97881.667999999991</v>
      </c>
      <c r="M33" s="6">
        <f t="shared" si="57"/>
        <v>107255.12700000002</v>
      </c>
      <c r="N33" s="6">
        <f t="shared" ref="N33:O33" si="58">SUM(N15+N21+N27)</f>
        <v>121742.64200000001</v>
      </c>
      <c r="O33" s="6">
        <f t="shared" si="58"/>
        <v>144270.18599999999</v>
      </c>
      <c r="P33" s="6">
        <f t="shared" ref="P33:Q33" si="59">SUM(P15+P21+P27)</f>
        <v>134201.52799999999</v>
      </c>
      <c r="Q33" s="6">
        <f t="shared" si="59"/>
        <v>123477.15</v>
      </c>
    </row>
    <row r="34" spans="2:17" ht="15.95" customHeight="1" x14ac:dyDescent="0.2">
      <c r="B34" s="85"/>
      <c r="C34" s="77"/>
      <c r="D34" s="79" t="s">
        <v>9</v>
      </c>
      <c r="E34" s="6">
        <f t="shared" ref="E34" si="60">SUM(E16+E22+E28)</f>
        <v>54172.616000000002</v>
      </c>
      <c r="F34" s="6">
        <f t="shared" si="55"/>
        <v>79984.380999999994</v>
      </c>
      <c r="G34" s="6">
        <f t="shared" si="55"/>
        <v>96712.78899999999</v>
      </c>
      <c r="H34" s="6">
        <f t="shared" si="55"/>
        <v>104730.821</v>
      </c>
      <c r="I34" s="6">
        <f t="shared" si="56"/>
        <v>127684.71100000001</v>
      </c>
      <c r="J34" s="6">
        <f t="shared" si="56"/>
        <v>120450.54999999999</v>
      </c>
      <c r="K34" s="6">
        <f t="shared" si="56"/>
        <v>117038.269</v>
      </c>
      <c r="L34" s="6">
        <f t="shared" ref="L34:M34" si="61">SUM(L16+L22+L28)</f>
        <v>124363.984</v>
      </c>
      <c r="M34" s="6">
        <f t="shared" si="61"/>
        <v>159686.726</v>
      </c>
      <c r="N34" s="6">
        <f t="shared" ref="N34:O34" si="62">SUM(N16+N22+N28)</f>
        <v>175883.60799999998</v>
      </c>
      <c r="O34" s="6">
        <f t="shared" si="62"/>
        <v>201252.03099999999</v>
      </c>
      <c r="P34" s="6">
        <f t="shared" ref="P34:Q34" si="63">SUM(P16+P22+P28)</f>
        <v>216264.965</v>
      </c>
      <c r="Q34" s="6">
        <f t="shared" si="63"/>
        <v>239724.18900000001</v>
      </c>
    </row>
    <row r="35" spans="2:17" ht="15.95" customHeight="1" x14ac:dyDescent="0.2">
      <c r="B35" s="85"/>
      <c r="C35" s="77"/>
      <c r="D35" s="80" t="s">
        <v>10</v>
      </c>
      <c r="E35" s="7">
        <f t="shared" ref="E35" si="64">E34-E33</f>
        <v>-29582.845999999998</v>
      </c>
      <c r="F35" s="7">
        <f t="shared" ref="F35:K35" si="65">F34-F33</f>
        <v>-8137.9360000000015</v>
      </c>
      <c r="G35" s="7">
        <f t="shared" si="65"/>
        <v>-5336.2250000000058</v>
      </c>
      <c r="H35" s="7">
        <f t="shared" si="65"/>
        <v>-8421.3000000000175</v>
      </c>
      <c r="I35" s="7">
        <f t="shared" si="65"/>
        <v>22916.016000000018</v>
      </c>
      <c r="J35" s="7">
        <f t="shared" si="65"/>
        <v>17190.936999999991</v>
      </c>
      <c r="K35" s="7">
        <f t="shared" si="65"/>
        <v>27155.838000000003</v>
      </c>
      <c r="L35" s="7">
        <f t="shared" ref="L35:M35" si="66">L34-L33</f>
        <v>26482.316000000006</v>
      </c>
      <c r="M35" s="7">
        <f t="shared" si="66"/>
        <v>52431.598999999973</v>
      </c>
      <c r="N35" s="7">
        <f t="shared" ref="N35:O35" si="67">N34-N33</f>
        <v>54140.965999999971</v>
      </c>
      <c r="O35" s="7">
        <f t="shared" si="67"/>
        <v>56981.845000000001</v>
      </c>
      <c r="P35" s="7">
        <f t="shared" ref="P35:Q35" si="68">P34-P33</f>
        <v>82063.437000000005</v>
      </c>
      <c r="Q35" s="7">
        <f t="shared" si="68"/>
        <v>116247.03900000002</v>
      </c>
    </row>
    <row r="36" spans="2:17" ht="15.95" customHeight="1" x14ac:dyDescent="0.2">
      <c r="B36" s="85"/>
      <c r="C36" s="83" t="s">
        <v>120</v>
      </c>
      <c r="D36" s="78" t="s">
        <v>8</v>
      </c>
      <c r="E36" s="6">
        <f t="shared" ref="E36:E37" si="69">SUM(E18+E24+E30)</f>
        <v>165889.57800000001</v>
      </c>
      <c r="F36" s="6">
        <f t="shared" ref="F36:H37" si="70">SUM(F18+F24+F30)</f>
        <v>164427.35500000001</v>
      </c>
      <c r="G36" s="6">
        <f t="shared" si="70"/>
        <v>198155.535</v>
      </c>
      <c r="H36" s="6">
        <f t="shared" si="70"/>
        <v>284100.451</v>
      </c>
      <c r="I36" s="6">
        <f t="shared" ref="I36:K37" si="71">SUM(I18+I24+I30)</f>
        <v>235023.03100000002</v>
      </c>
      <c r="J36" s="6">
        <f t="shared" si="71"/>
        <v>312303.82500000001</v>
      </c>
      <c r="K36" s="6">
        <f t="shared" si="71"/>
        <v>277468.592</v>
      </c>
      <c r="L36" s="6">
        <f t="shared" ref="L36:M36" si="72">SUM(L18+L24+L30)</f>
        <v>353223.05900000001</v>
      </c>
      <c r="M36" s="6">
        <f t="shared" si="72"/>
        <v>327015.31400000001</v>
      </c>
      <c r="N36" s="6">
        <f t="shared" ref="N36:O36" si="73">SUM(N18+N24+N30)</f>
        <v>290935.01100000006</v>
      </c>
      <c r="O36" s="6">
        <f t="shared" si="73"/>
        <v>298647.95900000003</v>
      </c>
      <c r="P36" s="6">
        <f t="shared" ref="P36:Q36" si="74">SUM(P18+P24+P30)</f>
        <v>367724.978</v>
      </c>
      <c r="Q36" s="6">
        <f t="shared" si="74"/>
        <v>415244.391</v>
      </c>
    </row>
    <row r="37" spans="2:17" ht="15.95" customHeight="1" x14ac:dyDescent="0.2">
      <c r="B37" s="85"/>
      <c r="C37" s="83"/>
      <c r="D37" s="79" t="s">
        <v>9</v>
      </c>
      <c r="E37" s="6">
        <f t="shared" si="69"/>
        <v>161954.27499999999</v>
      </c>
      <c r="F37" s="6">
        <f t="shared" si="70"/>
        <v>215436.12600000002</v>
      </c>
      <c r="G37" s="6">
        <f t="shared" si="70"/>
        <v>263032.22600000002</v>
      </c>
      <c r="H37" s="6">
        <f t="shared" si="70"/>
        <v>341032.74700000003</v>
      </c>
      <c r="I37" s="6">
        <f t="shared" si="71"/>
        <v>372973.13199999998</v>
      </c>
      <c r="J37" s="6">
        <f t="shared" si="71"/>
        <v>434160.75699999998</v>
      </c>
      <c r="K37" s="6">
        <f t="shared" si="71"/>
        <v>411745.67799999996</v>
      </c>
      <c r="L37" s="6">
        <f t="shared" ref="L37:M37" si="75">SUM(L19+L25+L31)</f>
        <v>502759.98800000001</v>
      </c>
      <c r="M37" s="6">
        <f t="shared" si="75"/>
        <v>578833.554</v>
      </c>
      <c r="N37" s="6">
        <f t="shared" ref="N37:O37" si="76">SUM(N19+N25+N31)</f>
        <v>547117.16</v>
      </c>
      <c r="O37" s="6">
        <f t="shared" si="76"/>
        <v>566396.57900000003</v>
      </c>
      <c r="P37" s="6">
        <f t="shared" ref="P37:Q37" si="77">SUM(P19+P25+P31)</f>
        <v>701621.58799999999</v>
      </c>
      <c r="Q37" s="6">
        <f t="shared" si="77"/>
        <v>930947.94700000004</v>
      </c>
    </row>
    <row r="38" spans="2:17" ht="15.95" customHeight="1" x14ac:dyDescent="0.2">
      <c r="B38" s="85"/>
      <c r="C38" s="83"/>
      <c r="D38" s="84" t="s">
        <v>10</v>
      </c>
      <c r="E38" s="8">
        <f t="shared" ref="E38" si="78">E37-E36</f>
        <v>-3935.3030000000144</v>
      </c>
      <c r="F38" s="8">
        <f t="shared" ref="F38:K38" si="79">F37-F36</f>
        <v>51008.771000000008</v>
      </c>
      <c r="G38" s="8">
        <f t="shared" si="79"/>
        <v>64876.691000000021</v>
      </c>
      <c r="H38" s="8">
        <f t="shared" si="79"/>
        <v>56932.296000000031</v>
      </c>
      <c r="I38" s="8">
        <f t="shared" si="79"/>
        <v>137950.10099999997</v>
      </c>
      <c r="J38" s="8">
        <f t="shared" si="79"/>
        <v>121856.93199999997</v>
      </c>
      <c r="K38" s="8">
        <f t="shared" si="79"/>
        <v>134277.08599999995</v>
      </c>
      <c r="L38" s="8">
        <f t="shared" ref="L38:M38" si="80">L37-L36</f>
        <v>149536.929</v>
      </c>
      <c r="M38" s="8">
        <f t="shared" si="80"/>
        <v>251818.23999999999</v>
      </c>
      <c r="N38" s="8">
        <f t="shared" ref="N38:O38" si="81">N37-N36</f>
        <v>256182.14899999998</v>
      </c>
      <c r="O38" s="8">
        <f t="shared" si="81"/>
        <v>267748.62</v>
      </c>
      <c r="P38" s="8">
        <f t="shared" ref="P38:Q38" si="82">P37-P36</f>
        <v>333896.61</v>
      </c>
      <c r="Q38" s="8">
        <f t="shared" si="82"/>
        <v>515703.55600000004</v>
      </c>
    </row>
    <row r="39" spans="2:17" ht="17.25" customHeight="1" x14ac:dyDescent="0.2">
      <c r="B39" s="72" t="s">
        <v>87</v>
      </c>
      <c r="K39"/>
      <c r="L39"/>
      <c r="M39"/>
      <c r="N39"/>
      <c r="O39"/>
      <c r="P39"/>
      <c r="Q39"/>
    </row>
    <row r="40" spans="2:17" ht="21.95" customHeight="1" x14ac:dyDescent="0.2">
      <c r="B40" s="88" t="s">
        <v>14</v>
      </c>
      <c r="C40" s="89"/>
      <c r="D40" s="90" t="s">
        <v>15</v>
      </c>
      <c r="E40" s="32">
        <f>E36/E33</f>
        <v>1.9806419072704775</v>
      </c>
      <c r="F40" s="32">
        <f t="shared" ref="F40:H41" si="83">F36/F33</f>
        <v>1.8658991342681108</v>
      </c>
      <c r="G40" s="32">
        <f t="shared" si="83"/>
        <v>1.9417682467760051</v>
      </c>
      <c r="H40" s="32">
        <f t="shared" si="83"/>
        <v>2.5107832578763589</v>
      </c>
      <c r="I40" s="32">
        <f t="shared" ref="I40:J40" si="84">I36/I33</f>
        <v>2.243256260851584</v>
      </c>
      <c r="J40" s="32">
        <f t="shared" si="84"/>
        <v>3.0244527935621841</v>
      </c>
      <c r="K40" s="32">
        <f t="shared" ref="K40:L40" si="85">K36/K33</f>
        <v>3.0870169944557908</v>
      </c>
      <c r="L40" s="32">
        <f t="shared" si="85"/>
        <v>3.6086742923097717</v>
      </c>
      <c r="M40" s="32">
        <f t="shared" ref="M40:N40" si="86">M36/M33</f>
        <v>3.0489480843186167</v>
      </c>
      <c r="N40" s="32">
        <f t="shared" si="86"/>
        <v>2.3897543721779919</v>
      </c>
      <c r="O40" s="32">
        <f t="shared" ref="O40:P40" si="87">O36/O33</f>
        <v>2.0700601231636315</v>
      </c>
      <c r="P40" s="32">
        <f t="shared" si="87"/>
        <v>2.7400953139669171</v>
      </c>
      <c r="Q40" s="32">
        <f t="shared" ref="Q40" si="88">Q36/Q33</f>
        <v>3.3629249703285184</v>
      </c>
    </row>
    <row r="41" spans="2:17" ht="21.95" customHeight="1" x14ac:dyDescent="0.2">
      <c r="B41" s="91" t="s">
        <v>16</v>
      </c>
      <c r="C41" s="92"/>
      <c r="D41" s="93" t="s">
        <v>15</v>
      </c>
      <c r="E41" s="33">
        <f t="shared" ref="E41" si="89">E37/E34</f>
        <v>2.9895967180170882</v>
      </c>
      <c r="F41" s="33">
        <f t="shared" si="83"/>
        <v>2.6934774428022394</v>
      </c>
      <c r="G41" s="33">
        <f t="shared" si="83"/>
        <v>2.7197253715845178</v>
      </c>
      <c r="H41" s="33">
        <f t="shared" si="83"/>
        <v>3.2562787510278377</v>
      </c>
      <c r="I41" s="33">
        <f t="shared" ref="I41:J41" si="90">I37/I34</f>
        <v>2.9210477047639629</v>
      </c>
      <c r="J41" s="33">
        <f t="shared" si="90"/>
        <v>3.6044730140294088</v>
      </c>
      <c r="K41" s="33">
        <f t="shared" ref="K41:L41" si="91">K37/K34</f>
        <v>3.5180431282694378</v>
      </c>
      <c r="L41" s="33">
        <f t="shared" si="91"/>
        <v>4.0426494217168214</v>
      </c>
      <c r="M41" s="33">
        <f t="shared" ref="M41:N41" si="92">M37/M34</f>
        <v>3.6248069485750496</v>
      </c>
      <c r="N41" s="33">
        <f t="shared" si="92"/>
        <v>3.1106773747784393</v>
      </c>
      <c r="O41" s="33">
        <f t="shared" ref="O41:P41" si="93">O37/O34</f>
        <v>2.8143645367732963</v>
      </c>
      <c r="P41" s="33">
        <f t="shared" si="93"/>
        <v>3.244268381612343</v>
      </c>
      <c r="Q41" s="33">
        <f t="shared" ref="Q41" si="94">Q37/Q34</f>
        <v>3.8834126455215583</v>
      </c>
    </row>
    <row r="45" spans="2:17" x14ac:dyDescent="0.2">
      <c r="P45" s="11" t="s">
        <v>19</v>
      </c>
    </row>
    <row r="68" spans="2:15" x14ac:dyDescent="0.2">
      <c r="B68" s="36"/>
      <c r="C68" s="36"/>
      <c r="D68" s="36"/>
    </row>
    <row r="69" spans="2:15" x14ac:dyDescent="0.2">
      <c r="B69" s="36"/>
      <c r="C69" s="36"/>
      <c r="D69" s="36"/>
      <c r="L69" s="10"/>
      <c r="M69" s="10"/>
      <c r="N69" s="10"/>
      <c r="O69" s="10"/>
    </row>
    <row r="70" spans="2:15" x14ac:dyDescent="0.2">
      <c r="B70" s="36"/>
      <c r="C70" s="36"/>
      <c r="D70" s="36"/>
      <c r="L70" s="10"/>
      <c r="M70" s="10"/>
      <c r="N70" s="10"/>
      <c r="O70" s="10"/>
    </row>
    <row r="71" spans="2:15" x14ac:dyDescent="0.2">
      <c r="B71" s="36"/>
      <c r="C71" s="36"/>
      <c r="D71" s="36"/>
    </row>
    <row r="72" spans="2:15" x14ac:dyDescent="0.2">
      <c r="B72" s="36"/>
      <c r="C72" s="36"/>
      <c r="D72" s="36"/>
    </row>
    <row r="73" spans="2:15" x14ac:dyDescent="0.2">
      <c r="B73" s="36"/>
      <c r="C73" s="36"/>
      <c r="D73" s="36"/>
    </row>
    <row r="74" spans="2:15" x14ac:dyDescent="0.2">
      <c r="B74" s="36"/>
      <c r="C74" s="36"/>
      <c r="D74" s="36"/>
    </row>
    <row r="75" spans="2:15" x14ac:dyDescent="0.2">
      <c r="B75" s="36"/>
      <c r="C75" s="36"/>
    </row>
    <row r="76" spans="2:15" x14ac:dyDescent="0.2">
      <c r="B76" s="36"/>
      <c r="C76" s="36"/>
    </row>
    <row r="77" spans="2:15" x14ac:dyDescent="0.2">
      <c r="B77" s="36"/>
      <c r="C77" s="36"/>
    </row>
    <row r="78" spans="2:15" x14ac:dyDescent="0.2">
      <c r="B78" s="36"/>
      <c r="C78" s="36"/>
      <c r="D78" s="36"/>
    </row>
    <row r="79" spans="2:15" x14ac:dyDescent="0.2">
      <c r="B79" s="36"/>
      <c r="C79" s="36"/>
      <c r="D79" s="36"/>
    </row>
    <row r="80" spans="2:15" x14ac:dyDescent="0.2">
      <c r="B80" s="36"/>
      <c r="C80" s="36"/>
      <c r="D80" s="36"/>
    </row>
    <row r="81" spans="2:4" x14ac:dyDescent="0.2">
      <c r="B81" s="36"/>
      <c r="C81" s="36"/>
      <c r="D81" s="36"/>
    </row>
    <row r="82" spans="2:4" x14ac:dyDescent="0.2">
      <c r="B82" s="36"/>
      <c r="C82" s="36"/>
      <c r="D82" s="36"/>
    </row>
    <row r="83" spans="2:4" x14ac:dyDescent="0.2">
      <c r="B83" s="36"/>
      <c r="C83" s="36"/>
      <c r="D83" s="36"/>
    </row>
    <row r="84" spans="2:4" x14ac:dyDescent="0.2">
      <c r="B84" s="36"/>
      <c r="C84" s="36"/>
      <c r="D84" s="36"/>
    </row>
    <row r="85" spans="2:4" x14ac:dyDescent="0.2">
      <c r="B85" s="36"/>
      <c r="C85" s="36"/>
      <c r="D85" s="36"/>
    </row>
    <row r="86" spans="2:4" x14ac:dyDescent="0.2">
      <c r="B86" s="36"/>
      <c r="C86" s="36"/>
      <c r="D86" s="36"/>
    </row>
    <row r="87" spans="2:4" x14ac:dyDescent="0.2">
      <c r="B87" s="36"/>
      <c r="C87" s="36"/>
      <c r="D87" s="36"/>
    </row>
    <row r="88" spans="2:4" x14ac:dyDescent="0.2">
      <c r="B88" s="36"/>
      <c r="C88" s="36"/>
      <c r="D88" s="36"/>
    </row>
    <row r="89" spans="2:4" x14ac:dyDescent="0.2">
      <c r="B89" s="36"/>
      <c r="C89" s="36"/>
      <c r="D89" s="36"/>
    </row>
    <row r="90" spans="2:4" x14ac:dyDescent="0.2">
      <c r="B90" s="36"/>
      <c r="C90" s="36"/>
      <c r="D90" s="36"/>
    </row>
    <row r="91" spans="2:4" x14ac:dyDescent="0.2">
      <c r="B91" s="36"/>
      <c r="C91" s="36"/>
      <c r="D91" s="36"/>
    </row>
    <row r="92" spans="2:4" x14ac:dyDescent="0.2">
      <c r="B92" s="36"/>
      <c r="C92" s="36"/>
      <c r="D92" s="36"/>
    </row>
    <row r="93" spans="2:4" x14ac:dyDescent="0.2">
      <c r="B93" s="36"/>
      <c r="C93" s="36"/>
      <c r="D93" s="36"/>
    </row>
    <row r="94" spans="2:4" x14ac:dyDescent="0.2">
      <c r="B94" s="36"/>
      <c r="C94" s="36"/>
      <c r="D94" s="36"/>
    </row>
    <row r="95" spans="2:4" x14ac:dyDescent="0.2">
      <c r="B95" s="36"/>
      <c r="C95" s="36"/>
      <c r="D95" s="36"/>
    </row>
    <row r="96" spans="2:4" x14ac:dyDescent="0.2">
      <c r="B96" s="36"/>
      <c r="C96" s="36"/>
      <c r="D96" s="36"/>
    </row>
    <row r="97" spans="2:4" x14ac:dyDescent="0.2">
      <c r="B97" s="36"/>
      <c r="C97" s="36"/>
      <c r="D97" s="36"/>
    </row>
    <row r="98" spans="2:4" x14ac:dyDescent="0.2">
      <c r="B98" s="36"/>
      <c r="C98" s="36"/>
      <c r="D98" s="36"/>
    </row>
    <row r="99" spans="2:4" x14ac:dyDescent="0.2">
      <c r="B99" s="36"/>
      <c r="C99" s="36"/>
      <c r="D99" s="36"/>
    </row>
    <row r="100" spans="2:4" x14ac:dyDescent="0.2">
      <c r="B100" s="36"/>
      <c r="C100" s="36"/>
      <c r="D100" s="36"/>
    </row>
    <row r="101" spans="2:4" x14ac:dyDescent="0.2">
      <c r="B101" s="36"/>
      <c r="C101" s="36"/>
      <c r="D101" s="36"/>
    </row>
    <row r="102" spans="2:4" x14ac:dyDescent="0.2">
      <c r="B102" s="36"/>
      <c r="C102" s="36"/>
      <c r="D102" s="36"/>
    </row>
    <row r="103" spans="2:4" x14ac:dyDescent="0.2">
      <c r="B103" s="36"/>
      <c r="C103" s="36"/>
      <c r="D103" s="36"/>
    </row>
    <row r="104" spans="2:4" x14ac:dyDescent="0.2">
      <c r="B104" s="36"/>
      <c r="C104" s="36"/>
      <c r="D104" s="36"/>
    </row>
    <row r="105" spans="2:4" x14ac:dyDescent="0.2">
      <c r="B105" s="36"/>
      <c r="C105" s="36"/>
      <c r="D105" s="36"/>
    </row>
    <row r="106" spans="2:4" x14ac:dyDescent="0.2">
      <c r="B106" s="36"/>
      <c r="C106" s="36"/>
      <c r="D106" s="36"/>
    </row>
    <row r="107" spans="2:4" x14ac:dyDescent="0.2">
      <c r="B107" s="36"/>
      <c r="C107" s="36"/>
      <c r="D107" s="36"/>
    </row>
    <row r="108" spans="2:4" x14ac:dyDescent="0.2">
      <c r="B108" s="36"/>
      <c r="C108" s="36"/>
      <c r="D108" s="36"/>
    </row>
    <row r="109" spans="2:4" x14ac:dyDescent="0.2">
      <c r="B109" s="36"/>
      <c r="C109" s="36"/>
      <c r="D109" s="36"/>
    </row>
    <row r="110" spans="2:4" x14ac:dyDescent="0.2">
      <c r="B110" s="36"/>
      <c r="C110" s="36"/>
      <c r="D110" s="36"/>
    </row>
    <row r="111" spans="2:4" x14ac:dyDescent="0.2">
      <c r="B111" s="36"/>
      <c r="C111" s="36"/>
      <c r="D111" s="36"/>
    </row>
    <row r="112" spans="2:4" x14ac:dyDescent="0.2">
      <c r="B112" s="36"/>
      <c r="C112" s="36"/>
      <c r="D112" s="36"/>
    </row>
    <row r="113" spans="2:4" x14ac:dyDescent="0.2">
      <c r="B113" s="36"/>
      <c r="C113" s="36"/>
      <c r="D113" s="36"/>
    </row>
    <row r="114" spans="2:4" x14ac:dyDescent="0.2">
      <c r="B114" s="36"/>
      <c r="C114" s="36"/>
      <c r="D114" s="36"/>
    </row>
    <row r="115" spans="2:4" x14ac:dyDescent="0.2">
      <c r="B115" s="36"/>
      <c r="C115" s="36"/>
      <c r="D115" s="36"/>
    </row>
    <row r="116" spans="2:4" x14ac:dyDescent="0.2">
      <c r="B116" s="36"/>
      <c r="C116" s="36"/>
      <c r="D116" s="36"/>
    </row>
    <row r="117" spans="2:4" x14ac:dyDescent="0.2">
      <c r="B117" s="36"/>
      <c r="C117" s="36"/>
      <c r="D117" s="36"/>
    </row>
    <row r="118" spans="2:4" x14ac:dyDescent="0.2">
      <c r="B118" s="36"/>
      <c r="C118" s="36"/>
      <c r="D118" s="36"/>
    </row>
    <row r="119" spans="2:4" x14ac:dyDescent="0.2">
      <c r="B119" s="36"/>
      <c r="C119" s="36"/>
      <c r="D119" s="36"/>
    </row>
    <row r="120" spans="2:4" x14ac:dyDescent="0.2">
      <c r="B120" s="36"/>
    </row>
    <row r="121" spans="2:4" x14ac:dyDescent="0.2">
      <c r="B121" s="36"/>
      <c r="C121" s="36"/>
      <c r="D121" s="36"/>
    </row>
    <row r="122" spans="2:4" x14ac:dyDescent="0.2">
      <c r="B122" s="36"/>
      <c r="C122" s="36"/>
      <c r="D122" s="36"/>
    </row>
    <row r="123" spans="2:4" x14ac:dyDescent="0.2">
      <c r="B123" s="36"/>
      <c r="C123" s="36"/>
      <c r="D123" s="36"/>
    </row>
    <row r="124" spans="2:4" x14ac:dyDescent="0.2">
      <c r="B124" s="36"/>
      <c r="C124" s="36"/>
      <c r="D124" s="36"/>
    </row>
    <row r="125" spans="2:4" x14ac:dyDescent="0.2">
      <c r="B125" s="36"/>
      <c r="C125" s="36"/>
      <c r="D125" s="36"/>
    </row>
    <row r="126" spans="2:4" x14ac:dyDescent="0.2">
      <c r="B126" s="36"/>
      <c r="C126" s="36"/>
      <c r="D126" s="36"/>
    </row>
    <row r="127" spans="2:4" x14ac:dyDescent="0.2">
      <c r="B127" s="36"/>
      <c r="C127" s="36"/>
      <c r="D127" s="36"/>
    </row>
    <row r="128" spans="2:4" x14ac:dyDescent="0.2">
      <c r="B128" s="36"/>
      <c r="C128" s="36"/>
      <c r="D128" s="36"/>
    </row>
    <row r="129" spans="2:4" x14ac:dyDescent="0.2">
      <c r="B129" s="36"/>
      <c r="C129" s="36"/>
      <c r="D129" s="36"/>
    </row>
    <row r="130" spans="2:4" x14ac:dyDescent="0.2">
      <c r="B130" s="36"/>
      <c r="C130" s="36"/>
      <c r="D130" s="36"/>
    </row>
    <row r="131" spans="2:4" x14ac:dyDescent="0.2">
      <c r="B131" s="36"/>
      <c r="C131" s="36"/>
      <c r="D131" s="36"/>
    </row>
    <row r="132" spans="2:4" x14ac:dyDescent="0.2">
      <c r="B132" s="36"/>
      <c r="C132" s="36"/>
      <c r="D132" s="36"/>
    </row>
    <row r="133" spans="2:4" x14ac:dyDescent="0.2">
      <c r="B133" s="36"/>
      <c r="C133" s="36"/>
      <c r="D133" s="36"/>
    </row>
    <row r="134" spans="2:4" x14ac:dyDescent="0.2">
      <c r="B134" s="36"/>
      <c r="C134" s="36"/>
      <c r="D134" s="36"/>
    </row>
    <row r="135" spans="2:4" x14ac:dyDescent="0.2">
      <c r="B135" s="36"/>
      <c r="C135" s="36"/>
      <c r="D135" s="36"/>
    </row>
    <row r="136" spans="2:4" x14ac:dyDescent="0.2">
      <c r="B136" s="36"/>
      <c r="C136" s="36"/>
      <c r="D136" s="36"/>
    </row>
    <row r="137" spans="2:4" x14ac:dyDescent="0.2">
      <c r="B137" s="36"/>
      <c r="C137" s="36"/>
      <c r="D137" s="36"/>
    </row>
    <row r="138" spans="2:4" x14ac:dyDescent="0.2">
      <c r="B138" s="36"/>
      <c r="C138" s="36"/>
      <c r="D138" s="36"/>
    </row>
    <row r="139" spans="2:4" x14ac:dyDescent="0.2">
      <c r="B139" s="36"/>
      <c r="C139" s="36"/>
      <c r="D139" s="36"/>
    </row>
    <row r="140" spans="2:4" x14ac:dyDescent="0.2">
      <c r="B140" s="36"/>
      <c r="C140" s="36"/>
      <c r="D140" s="36"/>
    </row>
    <row r="141" spans="2:4" x14ac:dyDescent="0.2">
      <c r="B141" s="36"/>
      <c r="C141" s="36"/>
      <c r="D141" s="36"/>
    </row>
    <row r="142" spans="2:4" x14ac:dyDescent="0.2">
      <c r="B142" s="36"/>
      <c r="C142" s="36"/>
      <c r="D142" s="36"/>
    </row>
    <row r="143" spans="2:4" x14ac:dyDescent="0.2">
      <c r="B143" s="36"/>
      <c r="C143" s="36"/>
      <c r="D143" s="36"/>
    </row>
    <row r="144" spans="2:4" x14ac:dyDescent="0.2">
      <c r="B144" s="36"/>
      <c r="C144" s="36"/>
      <c r="D144" s="36"/>
    </row>
    <row r="145" spans="2:4" x14ac:dyDescent="0.2">
      <c r="B145" s="36"/>
      <c r="C145" s="36"/>
      <c r="D145" s="36"/>
    </row>
    <row r="146" spans="2:4" x14ac:dyDescent="0.2">
      <c r="B146" s="36"/>
      <c r="C146" s="36"/>
      <c r="D146" s="36"/>
    </row>
    <row r="147" spans="2:4" x14ac:dyDescent="0.2">
      <c r="B147" s="36"/>
      <c r="C147" s="36"/>
      <c r="D147" s="36"/>
    </row>
    <row r="148" spans="2:4" x14ac:dyDescent="0.2">
      <c r="B148" s="36"/>
      <c r="C148" s="36"/>
      <c r="D148" s="36"/>
    </row>
    <row r="149" spans="2:4" x14ac:dyDescent="0.2">
      <c r="B149" s="36"/>
      <c r="C149" s="36"/>
      <c r="D149" s="36"/>
    </row>
    <row r="150" spans="2:4" x14ac:dyDescent="0.2">
      <c r="B150" s="36"/>
      <c r="C150" s="36"/>
      <c r="D150" s="36"/>
    </row>
    <row r="151" spans="2:4" x14ac:dyDescent="0.2">
      <c r="B151" s="36"/>
      <c r="C151" s="36"/>
      <c r="D151" s="36"/>
    </row>
    <row r="152" spans="2:4" x14ac:dyDescent="0.2">
      <c r="B152" s="36"/>
      <c r="C152" s="36"/>
      <c r="D152" s="36"/>
    </row>
    <row r="153" spans="2:4" x14ac:dyDescent="0.2">
      <c r="B153" s="36"/>
      <c r="C153" s="36"/>
      <c r="D153" s="36"/>
    </row>
    <row r="154" spans="2:4" x14ac:dyDescent="0.2">
      <c r="B154" s="36"/>
      <c r="C154" s="36"/>
      <c r="D154" s="36"/>
    </row>
    <row r="155" spans="2:4" x14ac:dyDescent="0.2">
      <c r="B155" s="36"/>
      <c r="C155" s="36"/>
      <c r="D155" s="36"/>
    </row>
    <row r="156" spans="2:4" x14ac:dyDescent="0.2">
      <c r="B156" s="36"/>
      <c r="C156" s="36"/>
      <c r="D156" s="36"/>
    </row>
    <row r="157" spans="2:4" x14ac:dyDescent="0.2">
      <c r="B157" s="36"/>
      <c r="C157" s="36"/>
      <c r="D157" s="36"/>
    </row>
    <row r="158" spans="2:4" x14ac:dyDescent="0.2">
      <c r="B158" s="36"/>
      <c r="C158" s="36"/>
      <c r="D158" s="36"/>
    </row>
    <row r="159" spans="2:4" x14ac:dyDescent="0.2">
      <c r="B159" s="36"/>
      <c r="C159" s="36"/>
      <c r="D159" s="36"/>
    </row>
    <row r="160" spans="2:4" x14ac:dyDescent="0.2">
      <c r="B160" s="36"/>
      <c r="C160" s="36"/>
      <c r="D160" s="36"/>
    </row>
    <row r="161" spans="2:4" x14ac:dyDescent="0.2">
      <c r="B161" s="36"/>
      <c r="C161" s="36"/>
      <c r="D161" s="36"/>
    </row>
    <row r="162" spans="2:4" x14ac:dyDescent="0.2">
      <c r="B162" s="36"/>
      <c r="C162" s="36"/>
      <c r="D162" s="36"/>
    </row>
    <row r="163" spans="2:4" x14ac:dyDescent="0.2">
      <c r="B163" s="36"/>
      <c r="C163" s="36"/>
      <c r="D163" s="36"/>
    </row>
  </sheetData>
  <sheetProtection selectLockedCells="1" selectUnlockedCells="1"/>
  <sortState ref="R12:U19">
    <sortCondition ref="S12:S19"/>
  </sortState>
  <mergeCells count="18">
    <mergeCell ref="B3:B8"/>
    <mergeCell ref="C3:C5"/>
    <mergeCell ref="C6:C8"/>
    <mergeCell ref="B9:B14"/>
    <mergeCell ref="C9:C11"/>
    <mergeCell ref="C12:C14"/>
    <mergeCell ref="B15:B20"/>
    <mergeCell ref="B33:B38"/>
    <mergeCell ref="C33:C35"/>
    <mergeCell ref="C36:C38"/>
    <mergeCell ref="C15:C17"/>
    <mergeCell ref="C18:C20"/>
    <mergeCell ref="B21:B26"/>
    <mergeCell ref="C21:C23"/>
    <mergeCell ref="C24:C26"/>
    <mergeCell ref="B27:B32"/>
    <mergeCell ref="C27:C29"/>
    <mergeCell ref="C30:C32"/>
  </mergeCells>
  <phoneticPr fontId="9" type="noConversion"/>
  <hyperlinks>
    <hyperlink ref="P45" location="ÍNDICE!A1" display="Voltar ao índice"/>
  </hyperlinks>
  <pageMargins left="0.23622047244094491" right="3.937007874015748E-2" top="0.98425196850393704" bottom="0.98425196850393704" header="0.51181102362204722" footer="0.51181102362204722"/>
  <pageSetup paperSize="9" scale="58" firstPageNumber="0" orientation="landscape" r:id="rId1"/>
  <headerFooter alignWithMargins="0"/>
  <ignoredErrors>
    <ignoredError sqref="E35:Q35 L17:P17" formula="1"/>
    <ignoredError sqref="M40:M41 N40:N4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showGridLines="0" zoomScale="90" zoomScaleNormal="90" workbookViewId="0"/>
  </sheetViews>
  <sheetFormatPr defaultRowHeight="12.75" x14ac:dyDescent="0.2"/>
  <cols>
    <col min="1" max="1" width="2.42578125" style="1" customWidth="1"/>
    <col min="2" max="2" width="20.7109375" style="1" customWidth="1"/>
    <col min="3" max="3" width="16.42578125" style="1" customWidth="1"/>
    <col min="4" max="4" width="10.28515625" style="1" customWidth="1"/>
    <col min="5" max="14" width="12.7109375" style="1" customWidth="1"/>
    <col min="15" max="15" width="12.7109375" style="1" bestFit="1" customWidth="1"/>
    <col min="16" max="17" width="12.7109375" style="1" customWidth="1"/>
    <col min="18" max="16384" width="9.140625" style="1"/>
  </cols>
  <sheetData>
    <row r="1" spans="2:24" ht="29.85" customHeight="1" x14ac:dyDescent="0.2">
      <c r="B1" s="2" t="s">
        <v>69</v>
      </c>
    </row>
    <row r="2" spans="2:24" ht="21.75" customHeight="1" x14ac:dyDescent="0.2">
      <c r="B2" s="3" t="s">
        <v>5</v>
      </c>
      <c r="C2" s="3" t="s">
        <v>6</v>
      </c>
      <c r="D2" s="4" t="s">
        <v>7</v>
      </c>
      <c r="E2" s="5">
        <v>2010</v>
      </c>
      <c r="F2" s="5">
        <v>2011</v>
      </c>
      <c r="G2" s="5">
        <v>2012</v>
      </c>
      <c r="H2" s="5">
        <v>2013</v>
      </c>
      <c r="I2" s="5">
        <v>2014</v>
      </c>
      <c r="J2" s="5">
        <v>2015</v>
      </c>
      <c r="K2" s="5">
        <v>2016</v>
      </c>
      <c r="L2" s="5">
        <v>2017</v>
      </c>
      <c r="M2" s="5">
        <v>2018</v>
      </c>
      <c r="N2" s="5">
        <v>2019</v>
      </c>
      <c r="O2" s="5">
        <v>2020</v>
      </c>
      <c r="P2" s="5">
        <v>2021</v>
      </c>
      <c r="Q2" s="5" t="s">
        <v>111</v>
      </c>
    </row>
    <row r="3" spans="2:24" ht="18" customHeight="1" x14ac:dyDescent="0.2">
      <c r="B3" s="76" t="s">
        <v>13</v>
      </c>
      <c r="C3" s="77" t="s">
        <v>119</v>
      </c>
      <c r="D3" s="78" t="s">
        <v>81</v>
      </c>
      <c r="E3" s="6">
        <v>16353.2</v>
      </c>
      <c r="F3" s="6">
        <v>37215.248</v>
      </c>
      <c r="G3" s="6">
        <v>44126.317999999999</v>
      </c>
      <c r="H3" s="6">
        <v>53689.928999999996</v>
      </c>
      <c r="I3" s="6">
        <v>71760.899000000005</v>
      </c>
      <c r="J3" s="6">
        <v>79377.903999999995</v>
      </c>
      <c r="K3" s="6">
        <v>76998.917000000001</v>
      </c>
      <c r="L3" s="6">
        <v>77208.646999999997</v>
      </c>
      <c r="M3" s="6">
        <v>103668.18</v>
      </c>
      <c r="N3" s="6">
        <v>105378.73299999999</v>
      </c>
      <c r="O3" s="6">
        <v>118330.292</v>
      </c>
      <c r="P3" s="6">
        <v>147319.011</v>
      </c>
      <c r="Q3" s="6">
        <v>164213.95199999999</v>
      </c>
    </row>
    <row r="4" spans="2:24" ht="18" customHeight="1" x14ac:dyDescent="0.2">
      <c r="B4" s="76"/>
      <c r="C4" s="77"/>
      <c r="D4" s="79" t="s">
        <v>17</v>
      </c>
      <c r="E4" s="6">
        <v>37819.415999999997</v>
      </c>
      <c r="F4" s="6">
        <v>42769.133000000002</v>
      </c>
      <c r="G4" s="6">
        <v>52586.470999999998</v>
      </c>
      <c r="H4" s="6">
        <v>51040.892</v>
      </c>
      <c r="I4" s="6">
        <v>55923.811999999998</v>
      </c>
      <c r="J4" s="6">
        <v>41072.646000000001</v>
      </c>
      <c r="K4" s="6">
        <v>40039.351999999999</v>
      </c>
      <c r="L4" s="6">
        <v>47155.337</v>
      </c>
      <c r="M4" s="6">
        <v>56018.546000000002</v>
      </c>
      <c r="N4" s="6">
        <v>70504.875</v>
      </c>
      <c r="O4" s="6">
        <v>82921.739000000001</v>
      </c>
      <c r="P4" s="6">
        <v>68945.953999999998</v>
      </c>
      <c r="Q4" s="6">
        <v>75510.236999999994</v>
      </c>
      <c r="V4" s="10"/>
      <c r="W4" s="10"/>
    </row>
    <row r="5" spans="2:24" ht="18" customHeight="1" x14ac:dyDescent="0.2">
      <c r="B5" s="76"/>
      <c r="C5" s="77"/>
      <c r="D5" s="80" t="s">
        <v>18</v>
      </c>
      <c r="E5" s="7">
        <f t="shared" ref="E5:G5" si="0">SUM(E3:E4)</f>
        <v>54172.615999999995</v>
      </c>
      <c r="F5" s="7">
        <f t="shared" si="0"/>
        <v>79984.380999999994</v>
      </c>
      <c r="G5" s="7">
        <f t="shared" si="0"/>
        <v>96712.78899999999</v>
      </c>
      <c r="H5" s="7">
        <f>SUM(H3:H4)</f>
        <v>104730.821</v>
      </c>
      <c r="I5" s="7">
        <f t="shared" ref="I5:J5" si="1">SUM(I3:I4)</f>
        <v>127684.71100000001</v>
      </c>
      <c r="J5" s="7">
        <f t="shared" si="1"/>
        <v>120450.54999999999</v>
      </c>
      <c r="K5" s="7">
        <f t="shared" ref="K5" si="2">SUM(K3:K4)</f>
        <v>117038.269</v>
      </c>
      <c r="L5" s="7">
        <f t="shared" ref="L5:Q5" si="3">SUM(L3:L4)</f>
        <v>124363.984</v>
      </c>
      <c r="M5" s="7">
        <f t="shared" si="3"/>
        <v>159686.726</v>
      </c>
      <c r="N5" s="7">
        <f t="shared" si="3"/>
        <v>175883.60800000001</v>
      </c>
      <c r="O5" s="7">
        <f t="shared" si="3"/>
        <v>201252.03100000002</v>
      </c>
      <c r="P5" s="7">
        <f t="shared" si="3"/>
        <v>216264.965</v>
      </c>
      <c r="Q5" s="7">
        <f t="shared" si="3"/>
        <v>239724.18899999998</v>
      </c>
      <c r="V5" s="10"/>
      <c r="W5" s="10"/>
      <c r="X5" s="10"/>
    </row>
    <row r="6" spans="2:24" ht="18" customHeight="1" x14ac:dyDescent="0.2">
      <c r="B6" s="76"/>
      <c r="C6" s="83" t="s">
        <v>120</v>
      </c>
      <c r="D6" s="78" t="s">
        <v>81</v>
      </c>
      <c r="E6" s="6">
        <v>33531.874000000003</v>
      </c>
      <c r="F6" s="6">
        <v>73063.938999999998</v>
      </c>
      <c r="G6" s="6">
        <v>86511.572</v>
      </c>
      <c r="H6" s="6">
        <v>133328.42499999999</v>
      </c>
      <c r="I6" s="6">
        <v>169792.96599999999</v>
      </c>
      <c r="J6" s="6">
        <v>250654.704</v>
      </c>
      <c r="K6" s="6">
        <v>233753.117</v>
      </c>
      <c r="L6" s="6">
        <v>266043.65700000001</v>
      </c>
      <c r="M6" s="6">
        <v>321761.75900000002</v>
      </c>
      <c r="N6" s="6">
        <v>272338.15500000003</v>
      </c>
      <c r="O6" s="6">
        <v>282625.15600000002</v>
      </c>
      <c r="P6" s="6">
        <v>427368.34499999997</v>
      </c>
      <c r="Q6" s="6">
        <v>573077.83900000004</v>
      </c>
      <c r="V6" s="10"/>
      <c r="W6" s="10"/>
      <c r="X6" s="10"/>
    </row>
    <row r="7" spans="2:24" ht="18" customHeight="1" x14ac:dyDescent="0.2">
      <c r="B7" s="76"/>
      <c r="C7" s="83"/>
      <c r="D7" s="79" t="s">
        <v>17</v>
      </c>
      <c r="E7" s="6">
        <v>128422.401</v>
      </c>
      <c r="F7" s="6">
        <v>142372.18700000001</v>
      </c>
      <c r="G7" s="6">
        <v>176520.65400000001</v>
      </c>
      <c r="H7" s="6">
        <v>207704.32199999999</v>
      </c>
      <c r="I7" s="6">
        <v>203180.166</v>
      </c>
      <c r="J7" s="6">
        <v>183506.05300000001</v>
      </c>
      <c r="K7" s="6">
        <v>177992.56099999999</v>
      </c>
      <c r="L7" s="6">
        <v>236716.33100000001</v>
      </c>
      <c r="M7" s="6">
        <v>257071.79500000001</v>
      </c>
      <c r="N7" s="6">
        <v>274779.005</v>
      </c>
      <c r="O7" s="6">
        <v>283771.42300000001</v>
      </c>
      <c r="P7" s="6">
        <v>274253.24300000002</v>
      </c>
      <c r="Q7" s="6">
        <v>357870.10800000001</v>
      </c>
      <c r="V7" s="10"/>
      <c r="W7" s="10"/>
    </row>
    <row r="8" spans="2:24" ht="18" customHeight="1" x14ac:dyDescent="0.2">
      <c r="B8" s="76"/>
      <c r="C8" s="83"/>
      <c r="D8" s="84" t="s">
        <v>18</v>
      </c>
      <c r="E8" s="8">
        <f>SUM(E6:E7)</f>
        <v>161954.27499999999</v>
      </c>
      <c r="F8" s="8">
        <f t="shared" ref="F8" si="4">SUM(F6:F7)</f>
        <v>215436.12599999999</v>
      </c>
      <c r="G8" s="8">
        <f t="shared" ref="G8:L8" si="5">SUM(G6:G7)</f>
        <v>263032.22600000002</v>
      </c>
      <c r="H8" s="8">
        <f t="shared" si="5"/>
        <v>341032.74699999997</v>
      </c>
      <c r="I8" s="8">
        <f t="shared" si="5"/>
        <v>372973.13199999998</v>
      </c>
      <c r="J8" s="8">
        <f t="shared" si="5"/>
        <v>434160.75699999998</v>
      </c>
      <c r="K8" s="8">
        <f t="shared" si="5"/>
        <v>411745.67799999996</v>
      </c>
      <c r="L8" s="8">
        <f t="shared" si="5"/>
        <v>502759.98800000001</v>
      </c>
      <c r="M8" s="8">
        <f t="shared" ref="M8:N8" si="6">SUM(M6:M7)</f>
        <v>578833.554</v>
      </c>
      <c r="N8" s="8">
        <f t="shared" si="6"/>
        <v>547117.16</v>
      </c>
      <c r="O8" s="8">
        <f t="shared" ref="O8:P8" si="7">SUM(O6:O7)</f>
        <v>566396.57900000003</v>
      </c>
      <c r="P8" s="8">
        <f t="shared" si="7"/>
        <v>701621.58799999999</v>
      </c>
      <c r="Q8" s="8">
        <f t="shared" ref="Q8" si="8">SUM(Q6:Q7)</f>
        <v>930947.94700000004</v>
      </c>
      <c r="V8" s="10"/>
      <c r="W8" s="10"/>
    </row>
    <row r="9" spans="2:24" x14ac:dyDescent="0.2">
      <c r="B9" s="72" t="s">
        <v>87</v>
      </c>
      <c r="V9" s="10"/>
      <c r="W9" s="10"/>
    </row>
    <row r="10" spans="2:24" x14ac:dyDescent="0.2">
      <c r="V10" s="10"/>
      <c r="W10" s="10"/>
    </row>
    <row r="11" spans="2:24" x14ac:dyDescent="0.2">
      <c r="C11" s="12"/>
      <c r="D11" s="12"/>
      <c r="P11" s="11" t="s">
        <v>19</v>
      </c>
      <c r="V11" s="10"/>
      <c r="W11" s="10"/>
    </row>
    <row r="12" spans="2:24" x14ac:dyDescent="0.2">
      <c r="C12" s="12"/>
      <c r="D12" s="12"/>
      <c r="V12" s="10"/>
      <c r="W12" s="10"/>
    </row>
    <row r="13" spans="2:24" x14ac:dyDescent="0.2">
      <c r="C13" s="12"/>
      <c r="D13" s="12"/>
      <c r="V13" s="10"/>
      <c r="W13" s="10"/>
    </row>
    <row r="14" spans="2:24" x14ac:dyDescent="0.2">
      <c r="C14" s="12"/>
      <c r="D14" s="12"/>
      <c r="O14" s="6"/>
      <c r="P14" s="6"/>
      <c r="Q14" s="6"/>
    </row>
    <row r="15" spans="2:24" x14ac:dyDescent="0.2">
      <c r="C15" s="12"/>
      <c r="D15" s="12"/>
      <c r="N15" s="10"/>
      <c r="O15" s="6"/>
      <c r="P15" s="6"/>
      <c r="Q15" s="6"/>
    </row>
    <row r="16" spans="2:24" x14ac:dyDescent="0.2">
      <c r="C16" s="12"/>
      <c r="D16" s="29"/>
      <c r="L16" s="17"/>
      <c r="M16" s="17"/>
      <c r="N16" s="17"/>
      <c r="O16" s="17"/>
    </row>
    <row r="17" spans="3:19" x14ac:dyDescent="0.2">
      <c r="C17" s="12"/>
      <c r="D17" s="29"/>
      <c r="G17" s="10"/>
      <c r="H17" s="10"/>
      <c r="I17" s="10"/>
      <c r="L17" s="17"/>
      <c r="M17" s="17"/>
      <c r="N17" s="17"/>
      <c r="O17" s="17"/>
      <c r="P17" s="10"/>
      <c r="Q17" s="10"/>
    </row>
    <row r="18" spans="3:19" x14ac:dyDescent="0.2">
      <c r="D18" s="29"/>
      <c r="G18" s="10"/>
      <c r="H18" s="10"/>
      <c r="I18" s="10"/>
      <c r="L18" s="17"/>
      <c r="M18" s="17"/>
      <c r="N18" s="17"/>
      <c r="O18" s="17"/>
      <c r="P18" s="10"/>
      <c r="Q18" s="10"/>
    </row>
    <row r="19" spans="3:19" x14ac:dyDescent="0.2">
      <c r="D19" s="12"/>
      <c r="G19" s="10"/>
      <c r="H19" s="10"/>
      <c r="I19" s="10"/>
      <c r="L19" s="17"/>
      <c r="M19" s="17"/>
      <c r="N19" s="17"/>
      <c r="O19" s="17"/>
      <c r="P19" s="10"/>
      <c r="Q19" s="10"/>
    </row>
    <row r="20" spans="3:19" x14ac:dyDescent="0.2">
      <c r="D20" s="13"/>
      <c r="G20" s="10"/>
      <c r="H20" s="10"/>
      <c r="I20" s="10"/>
      <c r="P20" s="10"/>
      <c r="Q20" s="10"/>
    </row>
    <row r="21" spans="3:19" x14ac:dyDescent="0.2">
      <c r="G21" s="10"/>
      <c r="H21" s="10"/>
      <c r="I21" s="10"/>
      <c r="P21" s="10"/>
      <c r="Q21" s="10"/>
    </row>
    <row r="22" spans="3:19" x14ac:dyDescent="0.2">
      <c r="G22" s="10"/>
      <c r="H22" s="10"/>
      <c r="I22" s="10"/>
      <c r="P22" s="10"/>
      <c r="Q22" s="10"/>
    </row>
    <row r="23" spans="3:19" x14ac:dyDescent="0.2">
      <c r="G23" s="10"/>
      <c r="H23" s="10"/>
      <c r="I23" s="10"/>
      <c r="P23" s="10"/>
      <c r="Q23" s="10"/>
    </row>
    <row r="24" spans="3:19" x14ac:dyDescent="0.2">
      <c r="G24" s="10"/>
      <c r="H24" s="10"/>
      <c r="I24" s="10"/>
      <c r="P24" s="10"/>
      <c r="Q24" s="10"/>
      <c r="R24" s="10"/>
      <c r="S24" s="10"/>
    </row>
    <row r="25" spans="3:19" x14ac:dyDescent="0.2">
      <c r="G25" s="10"/>
      <c r="H25" s="10"/>
      <c r="I25" s="10"/>
      <c r="P25" s="10"/>
      <c r="Q25" s="10"/>
      <c r="R25" s="10"/>
      <c r="S25" s="10"/>
    </row>
    <row r="26" spans="3:19" x14ac:dyDescent="0.2">
      <c r="G26" s="10"/>
      <c r="H26" s="10"/>
      <c r="I26" s="10"/>
      <c r="P26" s="10"/>
      <c r="Q26" s="10"/>
      <c r="R26" s="10"/>
      <c r="S26" s="10"/>
    </row>
    <row r="27" spans="3:19" x14ac:dyDescent="0.2">
      <c r="G27" s="10"/>
      <c r="H27" s="10"/>
      <c r="I27" s="10"/>
    </row>
    <row r="28" spans="3:19" x14ac:dyDescent="0.2">
      <c r="G28" s="10"/>
      <c r="H28" s="10"/>
      <c r="I28" s="10"/>
    </row>
    <row r="29" spans="3:19" x14ac:dyDescent="0.2">
      <c r="H29" s="10"/>
      <c r="I29" s="10"/>
    </row>
    <row r="37" spans="5:16" x14ac:dyDescent="0.2"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5:16" x14ac:dyDescent="0.2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</sheetData>
  <sheetProtection selectLockedCells="1" selectUnlockedCells="1"/>
  <mergeCells count="3">
    <mergeCell ref="B3:B8"/>
    <mergeCell ref="C3:C5"/>
    <mergeCell ref="C6:C8"/>
  </mergeCells>
  <phoneticPr fontId="9" type="noConversion"/>
  <hyperlinks>
    <hyperlink ref="P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96" firstPageNumber="0" orientation="landscape" horizontalDpi="300" verticalDpi="300" r:id="rId1"/>
  <headerFooter alignWithMargins="0"/>
  <ignoredErrors>
    <ignoredError sqref="E5:H5 I5:K5 L5:P5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13"/>
  <sheetViews>
    <sheetView showGridLines="0" zoomScaleNormal="100" workbookViewId="0"/>
  </sheetViews>
  <sheetFormatPr defaultRowHeight="12.75" x14ac:dyDescent="0.2"/>
  <cols>
    <col min="1" max="1" width="2.42578125" style="1" customWidth="1"/>
    <col min="2" max="2" width="30.85546875" style="1" customWidth="1"/>
    <col min="3" max="3" width="13.7109375" style="1" customWidth="1"/>
    <col min="4" max="4" width="13.28515625" style="1" customWidth="1"/>
    <col min="5" max="5" width="7.140625" style="1" customWidth="1"/>
    <col min="6" max="6" width="31.28515625" style="1" customWidth="1"/>
    <col min="7" max="7" width="11.28515625" style="1" customWidth="1"/>
    <col min="8" max="8" width="12.140625" style="1" customWidth="1"/>
    <col min="9" max="12" width="9.140625" style="1"/>
    <col min="13" max="13" width="7.7109375" style="1" customWidth="1"/>
    <col min="14" max="14" width="9" style="1" customWidth="1"/>
    <col min="15" max="15" width="10.85546875" style="1" customWidth="1"/>
    <col min="16" max="16" width="9.5703125" style="1" bestFit="1" customWidth="1"/>
    <col min="17" max="16384" width="9.140625" style="1"/>
  </cols>
  <sheetData>
    <row r="1" spans="2:17" ht="26.1" customHeight="1" x14ac:dyDescent="0.2">
      <c r="B1" s="2" t="s">
        <v>20</v>
      </c>
      <c r="E1" s="36"/>
      <c r="F1" s="36"/>
      <c r="G1" s="36"/>
      <c r="H1" s="36"/>
    </row>
    <row r="2" spans="2:17" ht="20.100000000000001" customHeight="1" x14ac:dyDescent="0.2">
      <c r="B2" s="49" t="s">
        <v>114</v>
      </c>
      <c r="E2" s="50"/>
      <c r="F2" s="49" t="s">
        <v>113</v>
      </c>
    </row>
    <row r="3" spans="2:17" ht="29.25" customHeight="1" x14ac:dyDescent="0.2">
      <c r="B3" s="5"/>
      <c r="C3" s="14" t="s">
        <v>78</v>
      </c>
      <c r="D3" s="14" t="s">
        <v>21</v>
      </c>
      <c r="F3" s="5"/>
      <c r="G3" s="14" t="s">
        <v>78</v>
      </c>
      <c r="H3" s="14" t="s">
        <v>21</v>
      </c>
      <c r="O3" s="17"/>
      <c r="P3" s="17"/>
    </row>
    <row r="4" spans="2:17" ht="15" customHeight="1" x14ac:dyDescent="0.2">
      <c r="B4" s="37" t="s">
        <v>23</v>
      </c>
      <c r="C4" s="6">
        <v>97882.854000000007</v>
      </c>
      <c r="D4" s="6">
        <v>268279.08899999998</v>
      </c>
      <c r="F4" s="37" t="s">
        <v>23</v>
      </c>
      <c r="G4" s="6">
        <v>117072.22500000001</v>
      </c>
      <c r="H4" s="6">
        <v>403443.85800000001</v>
      </c>
      <c r="O4" s="17"/>
      <c r="P4" s="17"/>
    </row>
    <row r="5" spans="2:17" ht="15" customHeight="1" x14ac:dyDescent="0.2">
      <c r="B5" s="38" t="s">
        <v>22</v>
      </c>
      <c r="C5" s="15">
        <v>57582.088000000003</v>
      </c>
      <c r="D5" s="15">
        <v>233791.70300000001</v>
      </c>
      <c r="F5" s="38" t="s">
        <v>22</v>
      </c>
      <c r="G5" s="15">
        <v>62404.606</v>
      </c>
      <c r="H5" s="15">
        <v>300142.533</v>
      </c>
      <c r="O5" s="17"/>
      <c r="P5" s="17"/>
      <c r="Q5" s="17"/>
    </row>
    <row r="6" spans="2:17" ht="15" customHeight="1" x14ac:dyDescent="0.2">
      <c r="B6" s="37" t="s">
        <v>26</v>
      </c>
      <c r="C6" s="6">
        <v>40469.932999999997</v>
      </c>
      <c r="D6" s="6">
        <v>128970.391</v>
      </c>
      <c r="F6" s="37" t="s">
        <v>26</v>
      </c>
      <c r="G6" s="6">
        <v>38078.093999999997</v>
      </c>
      <c r="H6" s="6">
        <v>133760.815</v>
      </c>
      <c r="O6" s="17"/>
      <c r="P6" s="17"/>
      <c r="Q6" s="17"/>
    </row>
    <row r="7" spans="2:17" ht="15" customHeight="1" x14ac:dyDescent="0.2">
      <c r="B7" s="38" t="s">
        <v>25</v>
      </c>
      <c r="C7" s="15">
        <v>3976.54</v>
      </c>
      <c r="D7" s="15">
        <v>12939.704</v>
      </c>
      <c r="F7" s="38" t="s">
        <v>25</v>
      </c>
      <c r="G7" s="15">
        <v>5581.8639999999996</v>
      </c>
      <c r="H7" s="15">
        <v>23016.907999999999</v>
      </c>
      <c r="O7" s="17"/>
      <c r="P7" s="17"/>
      <c r="Q7" s="17"/>
    </row>
    <row r="8" spans="2:17" ht="15" customHeight="1" x14ac:dyDescent="0.2">
      <c r="B8" s="37" t="s">
        <v>30</v>
      </c>
      <c r="C8" s="6">
        <v>3829.1570000000002</v>
      </c>
      <c r="D8" s="6">
        <v>12462.512000000001</v>
      </c>
      <c r="F8" s="37" t="s">
        <v>30</v>
      </c>
      <c r="G8" s="6">
        <v>4239.174</v>
      </c>
      <c r="H8" s="6">
        <v>16177.69</v>
      </c>
      <c r="O8" s="17"/>
      <c r="P8" s="17"/>
      <c r="Q8" s="17"/>
    </row>
    <row r="9" spans="2:17" ht="15" customHeight="1" x14ac:dyDescent="0.2">
      <c r="B9" s="38" t="s">
        <v>84</v>
      </c>
      <c r="C9" s="15">
        <v>2378.0360000000001</v>
      </c>
      <c r="D9" s="15">
        <v>7641.375</v>
      </c>
      <c r="F9" s="38" t="s">
        <v>24</v>
      </c>
      <c r="G9" s="15">
        <v>2117.3609999999999</v>
      </c>
      <c r="H9" s="15">
        <v>10626.133</v>
      </c>
      <c r="O9" s="17"/>
      <c r="P9" s="17"/>
      <c r="Q9" s="17"/>
    </row>
    <row r="10" spans="2:17" ht="15" customHeight="1" x14ac:dyDescent="0.2">
      <c r="B10" s="37" t="s">
        <v>24</v>
      </c>
      <c r="C10" s="6">
        <v>1212.1469999999999</v>
      </c>
      <c r="D10" s="6">
        <v>4647.2079999999996</v>
      </c>
      <c r="F10" s="37" t="s">
        <v>84</v>
      </c>
      <c r="G10" s="6">
        <v>2060.1390000000001</v>
      </c>
      <c r="H10" s="6">
        <v>9303.77</v>
      </c>
      <c r="O10" s="17"/>
      <c r="P10" s="17"/>
      <c r="Q10" s="17"/>
    </row>
    <row r="11" spans="2:17" ht="15" customHeight="1" x14ac:dyDescent="0.2">
      <c r="B11" s="38" t="s">
        <v>82</v>
      </c>
      <c r="C11" s="15">
        <v>1004.276</v>
      </c>
      <c r="D11" s="15">
        <v>3634.3429999999998</v>
      </c>
      <c r="F11" s="38" t="s">
        <v>28</v>
      </c>
      <c r="G11" s="15">
        <v>917.77300000000002</v>
      </c>
      <c r="H11" s="15">
        <v>3857.7440000000001</v>
      </c>
      <c r="O11" s="17"/>
      <c r="P11" s="17"/>
      <c r="Q11" s="17"/>
    </row>
    <row r="12" spans="2:17" ht="15" customHeight="1" x14ac:dyDescent="0.2">
      <c r="B12" s="37" t="s">
        <v>32</v>
      </c>
      <c r="C12" s="6">
        <v>672.42200000000003</v>
      </c>
      <c r="D12" s="6">
        <v>3065.0279999999998</v>
      </c>
      <c r="F12" s="37" t="s">
        <v>82</v>
      </c>
      <c r="G12" s="6">
        <v>993.63699999999994</v>
      </c>
      <c r="H12" s="6">
        <v>3816.7260000000001</v>
      </c>
      <c r="O12" s="17"/>
      <c r="P12" s="17"/>
      <c r="Q12" s="17"/>
    </row>
    <row r="13" spans="2:17" ht="15" customHeight="1" x14ac:dyDescent="0.2">
      <c r="B13" s="38" t="s">
        <v>102</v>
      </c>
      <c r="C13" s="15">
        <v>675.03399999999999</v>
      </c>
      <c r="D13" s="15">
        <v>2543.105</v>
      </c>
      <c r="F13" s="38" t="s">
        <v>32</v>
      </c>
      <c r="G13" s="15">
        <v>653.16499999999996</v>
      </c>
      <c r="H13" s="15">
        <v>3491.529</v>
      </c>
      <c r="O13" s="17"/>
      <c r="P13" s="17"/>
      <c r="Q13" s="17"/>
    </row>
    <row r="14" spans="2:17" ht="15" customHeight="1" x14ac:dyDescent="0.2">
      <c r="B14" s="37" t="s">
        <v>27</v>
      </c>
      <c r="C14" s="6">
        <v>736.02</v>
      </c>
      <c r="D14" s="6">
        <v>2504.4290000000001</v>
      </c>
      <c r="F14" s="37" t="s">
        <v>27</v>
      </c>
      <c r="G14" s="6">
        <v>753.779</v>
      </c>
      <c r="H14" s="6">
        <v>3300.8020000000001</v>
      </c>
      <c r="O14" s="17"/>
      <c r="P14" s="17"/>
      <c r="Q14" s="17"/>
    </row>
    <row r="15" spans="2:17" ht="15" customHeight="1" x14ac:dyDescent="0.2">
      <c r="B15" s="38" t="s">
        <v>28</v>
      </c>
      <c r="C15" s="15">
        <v>619.20799999999997</v>
      </c>
      <c r="D15" s="15">
        <v>2198.0439999999999</v>
      </c>
      <c r="F15" s="38" t="s">
        <v>103</v>
      </c>
      <c r="G15" s="15">
        <v>814.83399999999995</v>
      </c>
      <c r="H15" s="15">
        <v>2989.0160000000001</v>
      </c>
      <c r="O15" s="17"/>
      <c r="P15" s="17"/>
      <c r="Q15" s="17"/>
    </row>
    <row r="16" spans="2:17" ht="15" customHeight="1" x14ac:dyDescent="0.2">
      <c r="B16" s="37" t="s">
        <v>83</v>
      </c>
      <c r="C16" s="6">
        <v>653.65499999999997</v>
      </c>
      <c r="D16" s="6">
        <v>2194.0680000000002</v>
      </c>
      <c r="F16" s="37" t="s">
        <v>33</v>
      </c>
      <c r="G16" s="6">
        <v>759.53</v>
      </c>
      <c r="H16" s="6">
        <v>2856.6469999999999</v>
      </c>
      <c r="O16" s="17"/>
      <c r="P16" s="17"/>
      <c r="Q16" s="17"/>
    </row>
    <row r="17" spans="2:17" ht="15" customHeight="1" x14ac:dyDescent="0.2">
      <c r="B17" s="38" t="s">
        <v>103</v>
      </c>
      <c r="C17" s="15">
        <v>640.90499999999997</v>
      </c>
      <c r="D17" s="15">
        <v>2177.451</v>
      </c>
      <c r="F17" s="38" t="s">
        <v>109</v>
      </c>
      <c r="G17" s="15">
        <v>514.65499999999997</v>
      </c>
      <c r="H17" s="15">
        <v>1891.596</v>
      </c>
      <c r="O17" s="17"/>
      <c r="P17" s="17"/>
      <c r="Q17" s="17"/>
    </row>
    <row r="18" spans="2:17" ht="15" customHeight="1" x14ac:dyDescent="0.2">
      <c r="B18" s="37" t="s">
        <v>109</v>
      </c>
      <c r="C18" s="6">
        <v>674.51700000000005</v>
      </c>
      <c r="D18" s="6">
        <v>2014.75</v>
      </c>
      <c r="F18" s="37" t="s">
        <v>29</v>
      </c>
      <c r="G18" s="6">
        <v>315.07900000000001</v>
      </c>
      <c r="H18" s="6">
        <v>1666.759</v>
      </c>
      <c r="O18" s="17"/>
      <c r="P18" s="17"/>
      <c r="Q18" s="17"/>
    </row>
    <row r="19" spans="2:17" ht="15" customHeight="1" x14ac:dyDescent="0.2">
      <c r="B19" s="38" t="s">
        <v>67</v>
      </c>
      <c r="C19" s="15">
        <v>397.62599999999998</v>
      </c>
      <c r="D19" s="15">
        <v>1496.673</v>
      </c>
      <c r="F19" s="38" t="s">
        <v>115</v>
      </c>
      <c r="G19" s="15">
        <v>382.19600000000003</v>
      </c>
      <c r="H19" s="15">
        <v>1251.5170000000001</v>
      </c>
      <c r="O19" s="17"/>
      <c r="P19" s="17"/>
      <c r="Q19" s="17"/>
    </row>
    <row r="20" spans="2:17" ht="15" customHeight="1" x14ac:dyDescent="0.2">
      <c r="B20" s="37" t="s">
        <v>115</v>
      </c>
      <c r="C20" s="6">
        <v>388.29599999999999</v>
      </c>
      <c r="D20" s="6">
        <v>1367.077</v>
      </c>
      <c r="F20" s="37" t="s">
        <v>102</v>
      </c>
      <c r="G20" s="6">
        <v>229.70599999999999</v>
      </c>
      <c r="H20" s="6">
        <v>1012.0549999999999</v>
      </c>
      <c r="O20" s="17"/>
      <c r="P20" s="17"/>
      <c r="Q20" s="17"/>
    </row>
    <row r="21" spans="2:17" ht="15" customHeight="1" x14ac:dyDescent="0.2">
      <c r="B21" s="38" t="s">
        <v>29</v>
      </c>
      <c r="C21" s="15">
        <v>294.49799999999999</v>
      </c>
      <c r="D21" s="15">
        <v>1360.97</v>
      </c>
      <c r="F21" s="38" t="s">
        <v>121</v>
      </c>
      <c r="G21" s="15">
        <v>203.00800000000001</v>
      </c>
      <c r="H21" s="15">
        <v>974.80600000000004</v>
      </c>
      <c r="O21" s="17"/>
      <c r="P21" s="17"/>
      <c r="Q21" s="17"/>
    </row>
    <row r="22" spans="2:17" ht="15" customHeight="1" x14ac:dyDescent="0.2">
      <c r="B22" s="37" t="s">
        <v>33</v>
      </c>
      <c r="C22" s="6">
        <v>343.58600000000001</v>
      </c>
      <c r="D22" s="6">
        <v>1324.3589999999999</v>
      </c>
      <c r="F22" s="37" t="s">
        <v>118</v>
      </c>
      <c r="G22" s="6">
        <v>138.697</v>
      </c>
      <c r="H22" s="6">
        <v>799.85400000000004</v>
      </c>
      <c r="O22" s="17"/>
      <c r="P22" s="17"/>
      <c r="Q22" s="17"/>
    </row>
    <row r="23" spans="2:17" ht="15" customHeight="1" x14ac:dyDescent="0.2">
      <c r="B23" s="38" t="s">
        <v>121</v>
      </c>
      <c r="C23" s="15">
        <v>218.90199999999999</v>
      </c>
      <c r="D23" s="15">
        <v>923.44799999999998</v>
      </c>
      <c r="F23" s="38" t="s">
        <v>31</v>
      </c>
      <c r="G23" s="15">
        <v>146.404</v>
      </c>
      <c r="H23" s="15">
        <v>660.60900000000004</v>
      </c>
      <c r="O23" s="17"/>
      <c r="P23" s="17"/>
      <c r="Q23" s="17"/>
    </row>
    <row r="24" spans="2:17" ht="15" customHeight="1" x14ac:dyDescent="0.2">
      <c r="B24" s="37" t="s">
        <v>80</v>
      </c>
      <c r="C24" s="6">
        <f>C25-SUM(C4:C23)</f>
        <v>1615.265000000014</v>
      </c>
      <c r="D24" s="6">
        <f>D25-SUM(D4:D23)</f>
        <v>6085.8610000002664</v>
      </c>
      <c r="F24" s="37" t="s">
        <v>80</v>
      </c>
      <c r="G24" s="6">
        <f>G25-SUM(G4:G23)</f>
        <v>1348.2629999999481</v>
      </c>
      <c r="H24" s="6">
        <f>H25-SUM(H4:H23)</f>
        <v>5906.5799999998417</v>
      </c>
      <c r="O24" s="17"/>
      <c r="P24" s="17"/>
      <c r="Q24" s="17"/>
    </row>
    <row r="25" spans="2:17" ht="20.100000000000001" customHeight="1" x14ac:dyDescent="0.2">
      <c r="B25" s="16" t="s">
        <v>34</v>
      </c>
      <c r="C25" s="55">
        <v>216264.96500000003</v>
      </c>
      <c r="D25" s="55">
        <v>701621.58800000022</v>
      </c>
      <c r="F25" s="16" t="s">
        <v>34</v>
      </c>
      <c r="G25" s="55">
        <v>239724.18899999993</v>
      </c>
      <c r="H25" s="55">
        <v>930947.94699999993</v>
      </c>
      <c r="J25" s="6"/>
      <c r="K25" s="6"/>
      <c r="O25" s="17"/>
      <c r="P25" s="17"/>
      <c r="Q25" s="17"/>
    </row>
    <row r="26" spans="2:17" ht="26.1" customHeight="1" x14ac:dyDescent="0.2">
      <c r="J26" s="6"/>
      <c r="K26" s="6"/>
      <c r="O26" s="17"/>
      <c r="P26" s="17"/>
      <c r="Q26" s="17"/>
    </row>
    <row r="27" spans="2:17" ht="20.100000000000001" customHeight="1" x14ac:dyDescent="0.2">
      <c r="G27" s="35"/>
      <c r="I27" s="17"/>
      <c r="J27" s="6"/>
      <c r="K27" s="6"/>
      <c r="O27" s="17"/>
      <c r="P27" s="17"/>
      <c r="Q27" s="17"/>
    </row>
    <row r="28" spans="2:17" ht="29.25" customHeight="1" x14ac:dyDescent="0.2">
      <c r="B28" s="2" t="s">
        <v>77</v>
      </c>
      <c r="H28" s="11" t="s">
        <v>19</v>
      </c>
      <c r="I28" s="17"/>
      <c r="J28" s="6"/>
      <c r="K28" s="6"/>
      <c r="O28" s="17"/>
      <c r="P28" s="17"/>
      <c r="Q28" s="17"/>
    </row>
    <row r="29" spans="2:17" ht="15" customHeight="1" x14ac:dyDescent="0.2">
      <c r="B29" s="49" t="s">
        <v>114</v>
      </c>
      <c r="E29" s="50"/>
      <c r="F29" s="49" t="s">
        <v>113</v>
      </c>
      <c r="I29" s="17"/>
      <c r="Q29" s="17"/>
    </row>
    <row r="30" spans="2:17" ht="29.25" customHeight="1" x14ac:dyDescent="0.2">
      <c r="B30" s="5"/>
      <c r="C30" s="14" t="s">
        <v>78</v>
      </c>
      <c r="D30" s="14" t="s">
        <v>21</v>
      </c>
      <c r="F30" s="5"/>
      <c r="G30" s="14" t="s">
        <v>78</v>
      </c>
      <c r="H30" s="14" t="s">
        <v>21</v>
      </c>
      <c r="I30" s="17"/>
      <c r="K30" s="17"/>
      <c r="O30" s="17"/>
      <c r="P30" s="17"/>
      <c r="Q30" s="17"/>
    </row>
    <row r="31" spans="2:17" ht="15" customHeight="1" x14ac:dyDescent="0.2">
      <c r="B31" s="37" t="s">
        <v>23</v>
      </c>
      <c r="C31" s="6">
        <v>132883.63399999999</v>
      </c>
      <c r="D31" s="6">
        <v>364194.28200000001</v>
      </c>
      <c r="F31" s="37" t="s">
        <v>23</v>
      </c>
      <c r="G31" s="6">
        <v>122202.655</v>
      </c>
      <c r="H31" s="6">
        <v>411116.66</v>
      </c>
      <c r="I31" s="17"/>
      <c r="K31" s="17"/>
      <c r="O31" s="17"/>
      <c r="P31" s="17"/>
      <c r="Q31" s="17"/>
    </row>
    <row r="32" spans="2:17" ht="15" customHeight="1" x14ac:dyDescent="0.2">
      <c r="B32" s="38" t="s">
        <v>84</v>
      </c>
      <c r="C32" s="15">
        <v>491.59399999999999</v>
      </c>
      <c r="D32" s="15">
        <v>1287.864</v>
      </c>
      <c r="F32" s="38" t="s">
        <v>26</v>
      </c>
      <c r="G32" s="15">
        <v>687.53300000000002</v>
      </c>
      <c r="H32" s="15">
        <v>2396.248</v>
      </c>
      <c r="I32" s="17"/>
      <c r="O32" s="17"/>
      <c r="P32" s="17"/>
      <c r="Q32" s="17"/>
    </row>
    <row r="33" spans="2:17" ht="15" customHeight="1" x14ac:dyDescent="0.2">
      <c r="B33" s="37" t="s">
        <v>26</v>
      </c>
      <c r="C33" s="6">
        <v>278.32900000000001</v>
      </c>
      <c r="D33" s="6">
        <v>897.40599999999995</v>
      </c>
      <c r="F33" s="37" t="s">
        <v>30</v>
      </c>
      <c r="G33" s="6">
        <v>227.77699999999999</v>
      </c>
      <c r="H33" s="6">
        <v>775.21299999999997</v>
      </c>
      <c r="I33" s="17"/>
      <c r="O33" s="17"/>
      <c r="P33" s="17"/>
      <c r="Q33" s="17"/>
    </row>
    <row r="34" spans="2:17" ht="15" customHeight="1" x14ac:dyDescent="0.2">
      <c r="B34" s="38" t="s">
        <v>110</v>
      </c>
      <c r="C34" s="15">
        <v>185.17</v>
      </c>
      <c r="D34" s="15">
        <v>622.51</v>
      </c>
      <c r="F34" s="38" t="s">
        <v>117</v>
      </c>
      <c r="G34" s="15">
        <v>316.75400000000002</v>
      </c>
      <c r="H34" s="15">
        <v>735.53700000000003</v>
      </c>
      <c r="I34" s="17"/>
      <c r="O34" s="17"/>
      <c r="P34" s="17"/>
      <c r="Q34" s="17"/>
    </row>
    <row r="35" spans="2:17" ht="15" customHeight="1" x14ac:dyDescent="0.2">
      <c r="B35" s="37" t="s">
        <v>116</v>
      </c>
      <c r="C35" s="6">
        <v>75.680000000000007</v>
      </c>
      <c r="D35" s="6">
        <v>202.29599999999999</v>
      </c>
      <c r="F35" s="37" t="s">
        <v>22</v>
      </c>
      <c r="G35" s="6">
        <v>25.038</v>
      </c>
      <c r="H35" s="6">
        <v>103.223</v>
      </c>
      <c r="I35" s="17"/>
      <c r="O35" s="17"/>
      <c r="P35" s="17"/>
      <c r="Q35" s="17"/>
    </row>
    <row r="36" spans="2:17" ht="15" customHeight="1" x14ac:dyDescent="0.2">
      <c r="B36" s="38" t="s">
        <v>30</v>
      </c>
      <c r="C36" s="15">
        <v>57.552</v>
      </c>
      <c r="D36" s="15">
        <v>199.005</v>
      </c>
      <c r="F36" s="38" t="s">
        <v>83</v>
      </c>
      <c r="G36" s="15">
        <v>5.1050000000000004</v>
      </c>
      <c r="H36" s="15">
        <v>38.865000000000002</v>
      </c>
      <c r="I36" s="17"/>
      <c r="O36" s="17"/>
      <c r="P36" s="17"/>
      <c r="Q36" s="17"/>
    </row>
    <row r="37" spans="2:17" ht="15" customHeight="1" x14ac:dyDescent="0.2">
      <c r="B37" s="37" t="s">
        <v>80</v>
      </c>
      <c r="C37" s="6">
        <f>C38-SUM(C31:C36)</f>
        <v>229.56899999995949</v>
      </c>
      <c r="D37" s="6">
        <f>D38-SUM(D31:D36)</f>
        <v>321.61500000016531</v>
      </c>
      <c r="F37" s="37" t="s">
        <v>80</v>
      </c>
      <c r="G37" s="6">
        <f>G38-SUM(G31:G36)</f>
        <v>12.287999999985914</v>
      </c>
      <c r="H37" s="6">
        <f>H38-SUM(H31:H36)</f>
        <v>78.644999999844003</v>
      </c>
      <c r="I37" s="17"/>
      <c r="O37" s="17"/>
      <c r="P37" s="17"/>
      <c r="Q37" s="17"/>
    </row>
    <row r="38" spans="2:17" ht="20.100000000000001" customHeight="1" x14ac:dyDescent="0.2">
      <c r="B38" s="16" t="s">
        <v>34</v>
      </c>
      <c r="C38" s="55">
        <v>134201.52799999996</v>
      </c>
      <c r="D38" s="55">
        <v>367724.97800000018</v>
      </c>
      <c r="F38" s="16" t="s">
        <v>34</v>
      </c>
      <c r="G38" s="55">
        <v>123477.14999999998</v>
      </c>
      <c r="H38" s="55">
        <v>415244.39099999983</v>
      </c>
      <c r="I38" s="17"/>
      <c r="O38" s="17"/>
      <c r="P38" s="17"/>
      <c r="Q38" s="17"/>
    </row>
    <row r="39" spans="2:17" x14ac:dyDescent="0.2">
      <c r="I39" s="17"/>
      <c r="O39" s="17"/>
      <c r="P39" s="17"/>
      <c r="Q39" s="17"/>
    </row>
    <row r="40" spans="2:17" x14ac:dyDescent="0.2">
      <c r="C40" s="35"/>
      <c r="D40" s="35"/>
      <c r="E40" s="36"/>
      <c r="I40" s="17"/>
      <c r="O40" s="17"/>
      <c r="P40" s="17"/>
      <c r="Q40" s="17"/>
    </row>
    <row r="41" spans="2:17" x14ac:dyDescent="0.2">
      <c r="G41" s="17"/>
      <c r="H41" s="17"/>
      <c r="I41" s="17"/>
      <c r="O41" s="17"/>
      <c r="P41" s="17"/>
      <c r="Q41" s="17"/>
    </row>
    <row r="42" spans="2:17" x14ac:dyDescent="0.2">
      <c r="G42" s="17"/>
      <c r="H42" s="17"/>
      <c r="I42" s="17"/>
      <c r="O42" s="17"/>
      <c r="P42" s="17"/>
      <c r="Q42" s="17"/>
    </row>
    <row r="43" spans="2:17" x14ac:dyDescent="0.2">
      <c r="G43" s="17"/>
      <c r="H43" s="17"/>
      <c r="I43" s="17"/>
      <c r="O43" s="17"/>
      <c r="P43" s="17"/>
      <c r="Q43" s="17"/>
    </row>
    <row r="44" spans="2:17" x14ac:dyDescent="0.2">
      <c r="G44" s="17"/>
      <c r="H44" s="17"/>
      <c r="I44" s="17"/>
      <c r="O44" s="17"/>
      <c r="P44" s="17"/>
      <c r="Q44" s="17"/>
    </row>
    <row r="45" spans="2:17" x14ac:dyDescent="0.2">
      <c r="G45" s="17"/>
      <c r="H45" s="17"/>
      <c r="I45" s="17"/>
      <c r="O45" s="17"/>
      <c r="P45" s="17"/>
      <c r="Q45" s="17"/>
    </row>
    <row r="46" spans="2:17" x14ac:dyDescent="0.2">
      <c r="G46" s="17"/>
      <c r="H46" s="17"/>
      <c r="I46" s="17"/>
      <c r="O46" s="17"/>
      <c r="P46" s="17"/>
      <c r="Q46" s="17"/>
    </row>
    <row r="47" spans="2:17" x14ac:dyDescent="0.2">
      <c r="G47" s="17"/>
      <c r="H47" s="17"/>
      <c r="I47" s="17"/>
      <c r="O47" s="17"/>
      <c r="P47" s="17"/>
      <c r="Q47" s="17"/>
    </row>
    <row r="48" spans="2:17" x14ac:dyDescent="0.2">
      <c r="G48" s="17"/>
      <c r="H48" s="17"/>
      <c r="I48" s="17"/>
      <c r="O48" s="17"/>
      <c r="P48" s="17"/>
      <c r="Q48" s="17"/>
    </row>
    <row r="49" spans="7:17" x14ac:dyDescent="0.2">
      <c r="G49" s="17"/>
      <c r="H49" s="17"/>
      <c r="I49" s="17"/>
      <c r="O49" s="17"/>
      <c r="P49" s="17"/>
      <c r="Q49" s="17"/>
    </row>
    <row r="50" spans="7:17" x14ac:dyDescent="0.2">
      <c r="G50" s="17"/>
      <c r="H50" s="17"/>
      <c r="I50" s="17"/>
      <c r="O50" s="17"/>
      <c r="P50" s="17"/>
      <c r="Q50" s="17"/>
    </row>
    <row r="51" spans="7:17" x14ac:dyDescent="0.2">
      <c r="G51" s="17"/>
      <c r="H51" s="17"/>
      <c r="I51" s="17"/>
      <c r="O51" s="17"/>
      <c r="P51" s="17"/>
      <c r="Q51" s="17"/>
    </row>
    <row r="52" spans="7:17" x14ac:dyDescent="0.2">
      <c r="G52" s="17"/>
      <c r="H52" s="17"/>
      <c r="I52" s="17"/>
      <c r="O52" s="17"/>
      <c r="P52" s="17"/>
      <c r="Q52" s="17"/>
    </row>
    <row r="53" spans="7:17" x14ac:dyDescent="0.2">
      <c r="G53" s="17"/>
      <c r="H53" s="17"/>
      <c r="I53" s="17"/>
      <c r="O53" s="17"/>
      <c r="P53" s="17"/>
      <c r="Q53" s="17"/>
    </row>
    <row r="54" spans="7:17" x14ac:dyDescent="0.2">
      <c r="G54" s="17"/>
      <c r="H54" s="17"/>
      <c r="I54" s="17"/>
      <c r="O54" s="17"/>
      <c r="P54" s="17"/>
      <c r="Q54" s="17"/>
    </row>
    <row r="55" spans="7:17" x14ac:dyDescent="0.2">
      <c r="G55" s="17"/>
      <c r="H55" s="17"/>
      <c r="I55" s="17"/>
      <c r="O55" s="17"/>
      <c r="P55" s="17"/>
      <c r="Q55" s="17"/>
    </row>
    <row r="56" spans="7:17" x14ac:dyDescent="0.2">
      <c r="G56" s="17"/>
      <c r="H56" s="17"/>
      <c r="I56" s="17"/>
      <c r="O56" s="17"/>
      <c r="P56" s="17"/>
      <c r="Q56" s="17"/>
    </row>
    <row r="57" spans="7:17" x14ac:dyDescent="0.2">
      <c r="G57" s="17"/>
      <c r="H57" s="17"/>
      <c r="I57" s="17"/>
      <c r="O57" s="17"/>
      <c r="P57" s="17"/>
      <c r="Q57" s="17"/>
    </row>
    <row r="58" spans="7:17" x14ac:dyDescent="0.2">
      <c r="G58" s="17"/>
      <c r="H58" s="17"/>
      <c r="I58" s="17"/>
      <c r="O58" s="17"/>
      <c r="P58" s="17"/>
      <c r="Q58" s="17"/>
    </row>
    <row r="59" spans="7:17" x14ac:dyDescent="0.2">
      <c r="G59" s="17"/>
      <c r="H59" s="17"/>
      <c r="I59" s="17"/>
      <c r="O59" s="17"/>
      <c r="P59" s="17"/>
      <c r="Q59" s="17"/>
    </row>
    <row r="60" spans="7:17" x14ac:dyDescent="0.2">
      <c r="G60" s="17"/>
      <c r="H60" s="17"/>
      <c r="I60" s="17"/>
      <c r="O60" s="17"/>
      <c r="P60" s="17"/>
      <c r="Q60" s="17"/>
    </row>
    <row r="61" spans="7:17" x14ac:dyDescent="0.2">
      <c r="G61" s="17"/>
      <c r="H61" s="17"/>
      <c r="I61" s="17"/>
      <c r="O61" s="17"/>
      <c r="P61" s="17"/>
      <c r="Q61" s="17"/>
    </row>
    <row r="62" spans="7:17" x14ac:dyDescent="0.2">
      <c r="G62" s="17"/>
      <c r="H62" s="17"/>
      <c r="I62" s="17"/>
      <c r="O62" s="17"/>
      <c r="P62" s="17"/>
      <c r="Q62" s="17"/>
    </row>
    <row r="63" spans="7:17" x14ac:dyDescent="0.2">
      <c r="G63" s="17"/>
      <c r="H63" s="17"/>
      <c r="I63" s="17"/>
      <c r="O63" s="17"/>
      <c r="P63" s="17"/>
      <c r="Q63" s="17"/>
    </row>
    <row r="64" spans="7:17" x14ac:dyDescent="0.2">
      <c r="G64" s="17"/>
      <c r="H64" s="17"/>
      <c r="I64" s="17"/>
      <c r="O64" s="17"/>
      <c r="P64" s="17"/>
      <c r="Q64" s="17"/>
    </row>
    <row r="65" spans="7:17" x14ac:dyDescent="0.2">
      <c r="G65" s="17"/>
      <c r="H65" s="17"/>
      <c r="I65" s="17"/>
      <c r="O65" s="17"/>
      <c r="P65" s="17"/>
      <c r="Q65" s="17"/>
    </row>
    <row r="66" spans="7:17" x14ac:dyDescent="0.2">
      <c r="G66" s="17"/>
      <c r="H66" s="17"/>
      <c r="I66" s="17"/>
      <c r="L66" s="17"/>
      <c r="O66" s="17"/>
      <c r="P66" s="17"/>
      <c r="Q66" s="17"/>
    </row>
    <row r="67" spans="7:17" x14ac:dyDescent="0.2">
      <c r="G67" s="17"/>
      <c r="H67" s="17"/>
      <c r="I67" s="17"/>
      <c r="O67" s="17"/>
      <c r="P67" s="17"/>
      <c r="Q67" s="17"/>
    </row>
    <row r="68" spans="7:17" x14ac:dyDescent="0.2">
      <c r="G68" s="17"/>
      <c r="H68" s="17"/>
      <c r="I68" s="17"/>
      <c r="O68" s="17"/>
      <c r="P68" s="17"/>
      <c r="Q68" s="17"/>
    </row>
    <row r="69" spans="7:17" x14ac:dyDescent="0.2">
      <c r="G69" s="17"/>
      <c r="H69" s="17"/>
      <c r="I69" s="17"/>
      <c r="O69" s="17"/>
      <c r="P69" s="17"/>
      <c r="Q69" s="17"/>
    </row>
    <row r="70" spans="7:17" x14ac:dyDescent="0.2">
      <c r="G70" s="17"/>
      <c r="H70" s="17"/>
      <c r="I70" s="17"/>
      <c r="L70" s="17"/>
      <c r="O70" s="17"/>
      <c r="P70" s="17"/>
      <c r="Q70" s="17"/>
    </row>
    <row r="71" spans="7:17" x14ac:dyDescent="0.2">
      <c r="G71" s="17"/>
      <c r="H71" s="17"/>
      <c r="I71" s="17"/>
      <c r="O71" s="17"/>
      <c r="P71" s="17"/>
      <c r="Q71" s="17"/>
    </row>
    <row r="72" spans="7:17" x14ac:dyDescent="0.2">
      <c r="G72" s="17"/>
      <c r="H72" s="17"/>
      <c r="I72" s="17"/>
      <c r="O72" s="17"/>
      <c r="P72" s="17"/>
      <c r="Q72" s="17"/>
    </row>
    <row r="73" spans="7:17" x14ac:dyDescent="0.2">
      <c r="G73" s="17"/>
      <c r="H73" s="17"/>
      <c r="I73" s="17"/>
      <c r="O73" s="17"/>
      <c r="P73" s="17"/>
      <c r="Q73" s="17"/>
    </row>
    <row r="74" spans="7:17" x14ac:dyDescent="0.2">
      <c r="G74" s="17"/>
      <c r="H74" s="17"/>
      <c r="I74" s="17"/>
      <c r="O74" s="17"/>
      <c r="P74" s="17"/>
      <c r="Q74" s="17"/>
    </row>
    <row r="75" spans="7:17" x14ac:dyDescent="0.2">
      <c r="G75" s="17"/>
      <c r="H75" s="17"/>
      <c r="I75" s="17"/>
      <c r="O75" s="17"/>
      <c r="P75" s="17"/>
      <c r="Q75" s="17"/>
    </row>
    <row r="76" spans="7:17" x14ac:dyDescent="0.2">
      <c r="G76" s="17"/>
      <c r="H76" s="17"/>
      <c r="I76" s="17"/>
      <c r="O76" s="17"/>
      <c r="P76" s="17"/>
      <c r="Q76" s="17"/>
    </row>
    <row r="77" spans="7:17" x14ac:dyDescent="0.2">
      <c r="G77" s="17"/>
      <c r="H77" s="17"/>
      <c r="I77" s="17"/>
      <c r="L77" s="17"/>
      <c r="O77" s="17"/>
      <c r="P77" s="17"/>
      <c r="Q77" s="17"/>
    </row>
    <row r="78" spans="7:17" x14ac:dyDescent="0.2">
      <c r="G78" s="17"/>
      <c r="H78" s="17"/>
      <c r="I78" s="17"/>
      <c r="O78" s="17"/>
      <c r="P78" s="17"/>
      <c r="Q78" s="17"/>
    </row>
    <row r="79" spans="7:17" x14ac:dyDescent="0.2">
      <c r="G79" s="17"/>
      <c r="H79" s="17"/>
      <c r="I79" s="17"/>
      <c r="O79" s="17"/>
      <c r="P79" s="17"/>
      <c r="Q79" s="17"/>
    </row>
    <row r="80" spans="7:17" x14ac:dyDescent="0.2">
      <c r="G80" s="17"/>
      <c r="H80" s="17"/>
      <c r="I80" s="17"/>
      <c r="O80" s="17"/>
      <c r="P80" s="17"/>
      <c r="Q80" s="17"/>
    </row>
    <row r="81" spans="7:17" x14ac:dyDescent="0.2">
      <c r="G81" s="17"/>
      <c r="H81" s="17"/>
      <c r="I81" s="17"/>
      <c r="O81" s="17"/>
      <c r="P81" s="17"/>
      <c r="Q81" s="17"/>
    </row>
    <row r="82" spans="7:17" x14ac:dyDescent="0.2">
      <c r="G82" s="17"/>
      <c r="H82" s="17"/>
      <c r="I82" s="17"/>
      <c r="O82" s="17"/>
      <c r="P82" s="17"/>
      <c r="Q82" s="17"/>
    </row>
    <row r="83" spans="7:17" x14ac:dyDescent="0.2">
      <c r="G83" s="17"/>
      <c r="H83" s="17"/>
      <c r="I83" s="17"/>
      <c r="O83" s="17"/>
      <c r="P83" s="17"/>
      <c r="Q83" s="17"/>
    </row>
    <row r="84" spans="7:17" x14ac:dyDescent="0.2">
      <c r="G84" s="17"/>
      <c r="H84" s="17"/>
      <c r="I84" s="17"/>
      <c r="O84" s="17"/>
      <c r="P84" s="17"/>
      <c r="Q84" s="17"/>
    </row>
    <row r="85" spans="7:17" x14ac:dyDescent="0.2">
      <c r="G85" s="17"/>
      <c r="H85" s="17"/>
      <c r="I85" s="17"/>
      <c r="O85" s="17"/>
      <c r="P85" s="17"/>
      <c r="Q85" s="17"/>
    </row>
    <row r="86" spans="7:17" x14ac:dyDescent="0.2">
      <c r="G86" s="17"/>
      <c r="H86" s="17"/>
      <c r="I86" s="17"/>
      <c r="O86" s="17"/>
      <c r="P86" s="17"/>
      <c r="Q86" s="17"/>
    </row>
    <row r="87" spans="7:17" x14ac:dyDescent="0.2">
      <c r="G87" s="17"/>
      <c r="H87" s="17"/>
      <c r="I87" s="17"/>
      <c r="O87" s="17"/>
      <c r="P87" s="17"/>
      <c r="Q87" s="17"/>
    </row>
    <row r="88" spans="7:17" x14ac:dyDescent="0.2">
      <c r="G88" s="17"/>
      <c r="H88" s="17"/>
      <c r="I88" s="17"/>
      <c r="O88" s="17"/>
      <c r="P88" s="17"/>
      <c r="Q88" s="17"/>
    </row>
    <row r="89" spans="7:17" x14ac:dyDescent="0.2">
      <c r="G89" s="17"/>
      <c r="H89" s="17"/>
      <c r="I89" s="17"/>
      <c r="O89" s="17"/>
      <c r="P89" s="17"/>
      <c r="Q89" s="17"/>
    </row>
    <row r="90" spans="7:17" x14ac:dyDescent="0.2">
      <c r="G90" s="17"/>
      <c r="H90" s="17"/>
      <c r="I90" s="17"/>
      <c r="O90" s="17"/>
      <c r="P90" s="17"/>
      <c r="Q90" s="17"/>
    </row>
    <row r="91" spans="7:17" x14ac:dyDescent="0.2">
      <c r="G91" s="17"/>
      <c r="H91" s="17"/>
      <c r="I91" s="17"/>
      <c r="O91" s="17"/>
      <c r="P91" s="17"/>
      <c r="Q91" s="17"/>
    </row>
    <row r="92" spans="7:17" x14ac:dyDescent="0.2">
      <c r="G92" s="17"/>
      <c r="H92" s="17"/>
      <c r="I92" s="17"/>
      <c r="O92" s="17"/>
      <c r="P92" s="17"/>
      <c r="Q92" s="17"/>
    </row>
    <row r="93" spans="7:17" x14ac:dyDescent="0.2">
      <c r="G93" s="17"/>
      <c r="H93" s="17"/>
      <c r="I93" s="17"/>
      <c r="O93" s="17"/>
      <c r="P93" s="17"/>
      <c r="Q93" s="17"/>
    </row>
    <row r="94" spans="7:17" x14ac:dyDescent="0.2">
      <c r="G94" s="17"/>
      <c r="H94" s="17"/>
      <c r="I94" s="17"/>
      <c r="L94" s="17"/>
      <c r="O94" s="17"/>
      <c r="P94" s="17"/>
      <c r="Q94" s="17"/>
    </row>
    <row r="95" spans="7:17" x14ac:dyDescent="0.2">
      <c r="G95" s="17"/>
      <c r="H95" s="17"/>
      <c r="I95" s="17"/>
      <c r="O95" s="17"/>
      <c r="P95" s="17"/>
      <c r="Q95" s="17"/>
    </row>
    <row r="96" spans="7:17" x14ac:dyDescent="0.2">
      <c r="G96" s="17"/>
      <c r="H96" s="17"/>
      <c r="I96" s="17"/>
      <c r="O96" s="17"/>
      <c r="P96" s="17"/>
      <c r="Q96" s="17"/>
    </row>
    <row r="97" spans="7:17" x14ac:dyDescent="0.2">
      <c r="G97" s="17"/>
      <c r="H97" s="17"/>
      <c r="I97" s="17"/>
      <c r="O97" s="17"/>
      <c r="P97" s="17"/>
      <c r="Q97" s="17"/>
    </row>
    <row r="98" spans="7:17" x14ac:dyDescent="0.2">
      <c r="G98" s="17"/>
      <c r="H98" s="17"/>
      <c r="O98" s="17"/>
      <c r="P98" s="17"/>
      <c r="Q98" s="17"/>
    </row>
    <row r="99" spans="7:17" x14ac:dyDescent="0.2">
      <c r="G99" s="17"/>
      <c r="H99" s="17"/>
      <c r="O99" s="17"/>
      <c r="P99" s="17"/>
    </row>
    <row r="100" spans="7:17" x14ac:dyDescent="0.2">
      <c r="G100" s="17"/>
      <c r="H100" s="17"/>
      <c r="O100" s="17"/>
      <c r="P100" s="17"/>
      <c r="Q100" s="17"/>
    </row>
    <row r="101" spans="7:17" x14ac:dyDescent="0.2">
      <c r="G101" s="17"/>
      <c r="H101" s="17"/>
      <c r="O101" s="17"/>
      <c r="P101" s="17"/>
      <c r="Q101" s="17"/>
    </row>
    <row r="102" spans="7:17" x14ac:dyDescent="0.2">
      <c r="G102" s="17"/>
      <c r="H102" s="17"/>
      <c r="O102" s="17"/>
      <c r="P102" s="17"/>
      <c r="Q102" s="17"/>
    </row>
    <row r="103" spans="7:17" x14ac:dyDescent="0.2">
      <c r="G103" s="17"/>
      <c r="H103" s="17"/>
      <c r="O103" s="17"/>
      <c r="P103" s="17"/>
      <c r="Q103" s="17"/>
    </row>
    <row r="104" spans="7:17" x14ac:dyDescent="0.2">
      <c r="G104" s="17"/>
      <c r="H104" s="17"/>
      <c r="O104" s="17"/>
      <c r="P104" s="17"/>
      <c r="Q104" s="17"/>
    </row>
    <row r="105" spans="7:17" x14ac:dyDescent="0.2">
      <c r="G105" s="17"/>
      <c r="H105" s="17"/>
      <c r="O105" s="17"/>
      <c r="P105" s="17"/>
      <c r="Q105" s="17"/>
    </row>
    <row r="106" spans="7:17" x14ac:dyDescent="0.2">
      <c r="G106" s="17"/>
      <c r="H106" s="17"/>
      <c r="O106" s="17"/>
      <c r="P106" s="17"/>
      <c r="Q106" s="17"/>
    </row>
    <row r="107" spans="7:17" x14ac:dyDescent="0.2">
      <c r="G107" s="17"/>
      <c r="H107" s="17"/>
      <c r="O107" s="17"/>
      <c r="P107" s="17"/>
      <c r="Q107" s="17"/>
    </row>
    <row r="108" spans="7:17" x14ac:dyDescent="0.2">
      <c r="G108" s="17"/>
      <c r="H108" s="17"/>
      <c r="O108" s="17"/>
      <c r="P108" s="17"/>
      <c r="Q108" s="17"/>
    </row>
    <row r="109" spans="7:17" x14ac:dyDescent="0.2">
      <c r="G109" s="17"/>
      <c r="H109" s="17"/>
      <c r="O109" s="17"/>
      <c r="P109" s="17"/>
      <c r="Q109" s="17"/>
    </row>
    <row r="110" spans="7:17" x14ac:dyDescent="0.2">
      <c r="G110" s="17"/>
      <c r="H110" s="17"/>
      <c r="O110" s="17"/>
      <c r="P110" s="17"/>
      <c r="Q110" s="17"/>
    </row>
    <row r="111" spans="7:17" x14ac:dyDescent="0.2">
      <c r="G111" s="17"/>
      <c r="H111" s="17"/>
      <c r="O111" s="17"/>
      <c r="P111" s="17"/>
      <c r="Q111" s="17"/>
    </row>
    <row r="112" spans="7:17" x14ac:dyDescent="0.2">
      <c r="G112" s="17"/>
      <c r="H112" s="17"/>
      <c r="O112" s="17"/>
      <c r="P112" s="17"/>
      <c r="Q112" s="17"/>
    </row>
    <row r="113" spans="7:17" x14ac:dyDescent="0.2">
      <c r="G113" s="17"/>
      <c r="H113" s="17"/>
      <c r="O113" s="17"/>
      <c r="P113" s="17"/>
      <c r="Q113" s="17"/>
    </row>
    <row r="114" spans="7:17" x14ac:dyDescent="0.2">
      <c r="G114" s="17"/>
      <c r="H114" s="17"/>
      <c r="O114" s="17"/>
      <c r="P114" s="17"/>
      <c r="Q114" s="17"/>
    </row>
    <row r="115" spans="7:17" x14ac:dyDescent="0.2">
      <c r="G115" s="17"/>
      <c r="H115" s="17"/>
      <c r="Q115" s="17"/>
    </row>
    <row r="116" spans="7:17" x14ac:dyDescent="0.2">
      <c r="G116" s="17"/>
      <c r="H116" s="17"/>
      <c r="Q116" s="17"/>
    </row>
    <row r="117" spans="7:17" x14ac:dyDescent="0.2">
      <c r="G117" s="17"/>
      <c r="H117" s="17"/>
      <c r="Q117" s="17"/>
    </row>
    <row r="118" spans="7:17" x14ac:dyDescent="0.2">
      <c r="G118" s="17"/>
      <c r="H118" s="17"/>
      <c r="Q118" s="17"/>
    </row>
    <row r="119" spans="7:17" x14ac:dyDescent="0.2">
      <c r="G119" s="17"/>
      <c r="H119" s="17"/>
      <c r="Q119" s="17"/>
    </row>
    <row r="120" spans="7:17" x14ac:dyDescent="0.2">
      <c r="G120" s="17"/>
      <c r="H120" s="17"/>
      <c r="Q120" s="17"/>
    </row>
    <row r="121" spans="7:17" x14ac:dyDescent="0.2">
      <c r="G121" s="17"/>
      <c r="H121" s="17"/>
      <c r="Q121" s="17"/>
    </row>
    <row r="122" spans="7:17" x14ac:dyDescent="0.2">
      <c r="G122" s="17"/>
      <c r="H122" s="17"/>
      <c r="O122" s="17"/>
      <c r="P122" s="17"/>
      <c r="Q122" s="17"/>
    </row>
    <row r="123" spans="7:17" x14ac:dyDescent="0.2">
      <c r="G123" s="17"/>
      <c r="H123" s="17"/>
      <c r="Q123" s="17"/>
    </row>
    <row r="124" spans="7:17" x14ac:dyDescent="0.2">
      <c r="G124" s="17"/>
      <c r="H124" s="17"/>
      <c r="I124" s="17"/>
      <c r="Q124" s="17"/>
    </row>
    <row r="125" spans="7:17" x14ac:dyDescent="0.2">
      <c r="G125" s="17"/>
      <c r="H125" s="17"/>
      <c r="Q125" s="17"/>
    </row>
    <row r="126" spans="7:17" x14ac:dyDescent="0.2">
      <c r="G126" s="17"/>
      <c r="H126" s="17"/>
      <c r="Q126" s="17"/>
    </row>
    <row r="127" spans="7:17" x14ac:dyDescent="0.2">
      <c r="G127" s="17"/>
      <c r="H127" s="17"/>
      <c r="Q127" s="17"/>
    </row>
    <row r="128" spans="7:17" x14ac:dyDescent="0.2">
      <c r="G128" s="17"/>
      <c r="H128" s="17"/>
      <c r="Q128" s="17"/>
    </row>
    <row r="129" spans="7:17" x14ac:dyDescent="0.2">
      <c r="G129" s="17"/>
      <c r="H129" s="17"/>
      <c r="Q129" s="17"/>
    </row>
    <row r="130" spans="7:17" x14ac:dyDescent="0.2">
      <c r="G130" s="17"/>
      <c r="H130" s="17"/>
      <c r="Q130" s="17"/>
    </row>
    <row r="131" spans="7:17" x14ac:dyDescent="0.2">
      <c r="G131" s="17"/>
      <c r="H131" s="17"/>
      <c r="Q131" s="17"/>
    </row>
    <row r="132" spans="7:17" x14ac:dyDescent="0.2">
      <c r="G132" s="17"/>
      <c r="H132" s="17"/>
      <c r="Q132" s="17"/>
    </row>
    <row r="133" spans="7:17" x14ac:dyDescent="0.2">
      <c r="G133" s="17"/>
      <c r="H133" s="17"/>
      <c r="Q133" s="17"/>
    </row>
    <row r="134" spans="7:17" x14ac:dyDescent="0.2">
      <c r="G134" s="17"/>
      <c r="H134" s="17"/>
      <c r="Q134" s="17"/>
    </row>
    <row r="135" spans="7:17" x14ac:dyDescent="0.2">
      <c r="G135" s="17"/>
      <c r="H135" s="17"/>
      <c r="Q135" s="17"/>
    </row>
    <row r="136" spans="7:17" x14ac:dyDescent="0.2">
      <c r="G136" s="17"/>
      <c r="H136" s="17"/>
      <c r="Q136" s="17"/>
    </row>
    <row r="137" spans="7:17" x14ac:dyDescent="0.2">
      <c r="G137" s="17"/>
      <c r="H137" s="17"/>
      <c r="Q137" s="17"/>
    </row>
    <row r="138" spans="7:17" x14ac:dyDescent="0.2">
      <c r="G138" s="17"/>
      <c r="H138" s="17"/>
      <c r="I138" s="17"/>
      <c r="Q138" s="17"/>
    </row>
    <row r="139" spans="7:17" x14ac:dyDescent="0.2">
      <c r="G139" s="17"/>
      <c r="H139" s="17"/>
      <c r="Q139" s="17"/>
    </row>
    <row r="140" spans="7:17" x14ac:dyDescent="0.2">
      <c r="G140" s="17"/>
      <c r="H140" s="17"/>
      <c r="Q140" s="17"/>
    </row>
    <row r="141" spans="7:17" x14ac:dyDescent="0.2">
      <c r="G141" s="17"/>
      <c r="H141" s="17"/>
      <c r="Q141" s="17"/>
    </row>
    <row r="142" spans="7:17" x14ac:dyDescent="0.2">
      <c r="G142" s="17"/>
      <c r="H142" s="17"/>
      <c r="Q142" s="17"/>
    </row>
    <row r="143" spans="7:17" x14ac:dyDescent="0.2">
      <c r="G143" s="17"/>
      <c r="H143" s="17"/>
      <c r="Q143" s="17"/>
    </row>
    <row r="144" spans="7:17" x14ac:dyDescent="0.2">
      <c r="G144" s="17"/>
      <c r="H144" s="17"/>
      <c r="Q144" s="17"/>
    </row>
    <row r="145" spans="7:17" x14ac:dyDescent="0.2">
      <c r="G145" s="17"/>
      <c r="H145" s="17"/>
      <c r="Q145" s="17"/>
    </row>
    <row r="146" spans="7:17" x14ac:dyDescent="0.2">
      <c r="G146" s="17"/>
      <c r="H146" s="17"/>
      <c r="Q146" s="17"/>
    </row>
    <row r="147" spans="7:17" x14ac:dyDescent="0.2">
      <c r="G147" s="17"/>
      <c r="H147" s="17"/>
      <c r="Q147" s="17"/>
    </row>
    <row r="148" spans="7:17" x14ac:dyDescent="0.2">
      <c r="G148" s="17"/>
      <c r="H148" s="17"/>
      <c r="Q148" s="17"/>
    </row>
    <row r="149" spans="7:17" x14ac:dyDescent="0.2">
      <c r="G149" s="17"/>
      <c r="H149" s="17"/>
      <c r="Q149" s="17"/>
    </row>
    <row r="150" spans="7:17" x14ac:dyDescent="0.2">
      <c r="G150" s="17"/>
      <c r="H150" s="17"/>
      <c r="Q150" s="17"/>
    </row>
    <row r="151" spans="7:17" x14ac:dyDescent="0.2">
      <c r="G151" s="17"/>
      <c r="H151" s="17"/>
      <c r="Q151" s="17"/>
    </row>
    <row r="152" spans="7:17" x14ac:dyDescent="0.2">
      <c r="G152" s="17"/>
      <c r="H152" s="17"/>
      <c r="Q152" s="17"/>
    </row>
    <row r="153" spans="7:17" x14ac:dyDescent="0.2">
      <c r="G153" s="17"/>
      <c r="H153" s="17"/>
      <c r="Q153" s="17"/>
    </row>
    <row r="154" spans="7:17" x14ac:dyDescent="0.2">
      <c r="G154" s="17"/>
      <c r="H154" s="17"/>
      <c r="Q154" s="17"/>
    </row>
    <row r="155" spans="7:17" x14ac:dyDescent="0.2">
      <c r="G155" s="17"/>
      <c r="H155" s="17"/>
      <c r="Q155" s="17"/>
    </row>
    <row r="156" spans="7:17" x14ac:dyDescent="0.2">
      <c r="G156" s="17"/>
      <c r="H156" s="17"/>
      <c r="Q156" s="17"/>
    </row>
    <row r="157" spans="7:17" x14ac:dyDescent="0.2">
      <c r="G157" s="17"/>
      <c r="H157" s="17"/>
      <c r="Q157" s="17"/>
    </row>
    <row r="158" spans="7:17" x14ac:dyDescent="0.2">
      <c r="G158" s="17"/>
      <c r="H158" s="17"/>
      <c r="Q158" s="17"/>
    </row>
    <row r="159" spans="7:17" x14ac:dyDescent="0.2">
      <c r="G159" s="17"/>
      <c r="H159" s="17"/>
      <c r="Q159" s="17"/>
    </row>
    <row r="160" spans="7:17" x14ac:dyDescent="0.2">
      <c r="G160" s="17"/>
      <c r="H160" s="17"/>
      <c r="Q160" s="17"/>
    </row>
    <row r="161" spans="7:17" x14ac:dyDescent="0.2">
      <c r="G161" s="17"/>
      <c r="H161" s="17"/>
      <c r="Q161" s="17"/>
    </row>
    <row r="162" spans="7:17" x14ac:dyDescent="0.2">
      <c r="G162" s="17"/>
      <c r="H162" s="17"/>
      <c r="Q162" s="17"/>
    </row>
    <row r="163" spans="7:17" x14ac:dyDescent="0.2">
      <c r="G163" s="17"/>
      <c r="H163" s="17"/>
      <c r="Q163" s="17"/>
    </row>
    <row r="164" spans="7:17" x14ac:dyDescent="0.2">
      <c r="G164" s="17"/>
      <c r="H164" s="17"/>
      <c r="Q164" s="17"/>
    </row>
    <row r="165" spans="7:17" x14ac:dyDescent="0.2">
      <c r="G165" s="17"/>
      <c r="H165" s="17"/>
      <c r="Q165" s="17"/>
    </row>
    <row r="166" spans="7:17" x14ac:dyDescent="0.2">
      <c r="G166" s="17"/>
      <c r="H166" s="17"/>
      <c r="Q166" s="17"/>
    </row>
    <row r="167" spans="7:17" x14ac:dyDescent="0.2">
      <c r="G167" s="17"/>
      <c r="H167" s="17"/>
      <c r="Q167" s="17"/>
    </row>
    <row r="168" spans="7:17" x14ac:dyDescent="0.2">
      <c r="G168" s="17"/>
      <c r="H168" s="17"/>
      <c r="Q168" s="17"/>
    </row>
    <row r="169" spans="7:17" x14ac:dyDescent="0.2">
      <c r="G169" s="17"/>
      <c r="H169" s="17"/>
      <c r="Q169" s="17"/>
    </row>
    <row r="170" spans="7:17" x14ac:dyDescent="0.2">
      <c r="G170" s="17"/>
      <c r="H170" s="17"/>
      <c r="Q170" s="17"/>
    </row>
    <row r="171" spans="7:17" x14ac:dyDescent="0.2">
      <c r="G171" s="17"/>
      <c r="H171" s="17"/>
      <c r="Q171" s="17"/>
    </row>
    <row r="172" spans="7:17" x14ac:dyDescent="0.2">
      <c r="G172" s="17"/>
      <c r="H172" s="17"/>
      <c r="Q172" s="17"/>
    </row>
    <row r="173" spans="7:17" x14ac:dyDescent="0.2">
      <c r="G173" s="17"/>
      <c r="H173" s="17"/>
      <c r="Q173" s="17"/>
    </row>
    <row r="174" spans="7:17" x14ac:dyDescent="0.2">
      <c r="G174" s="17"/>
      <c r="H174" s="17"/>
      <c r="Q174" s="17"/>
    </row>
    <row r="175" spans="7:17" x14ac:dyDescent="0.2">
      <c r="G175" s="17"/>
      <c r="H175" s="17"/>
      <c r="Q175" s="17"/>
    </row>
    <row r="176" spans="7:17" x14ac:dyDescent="0.2">
      <c r="G176" s="17"/>
      <c r="H176" s="17"/>
      <c r="Q176" s="17"/>
    </row>
    <row r="177" spans="7:17" x14ac:dyDescent="0.2">
      <c r="G177" s="17"/>
      <c r="H177" s="17"/>
      <c r="Q177" s="17"/>
    </row>
    <row r="178" spans="7:17" x14ac:dyDescent="0.2">
      <c r="G178" s="17"/>
      <c r="H178" s="17"/>
      <c r="Q178" s="17"/>
    </row>
    <row r="179" spans="7:17" x14ac:dyDescent="0.2">
      <c r="G179" s="17"/>
      <c r="H179" s="17"/>
      <c r="Q179" s="17"/>
    </row>
    <row r="180" spans="7:17" x14ac:dyDescent="0.2">
      <c r="G180" s="17"/>
      <c r="H180" s="17"/>
      <c r="Q180" s="17"/>
    </row>
    <row r="181" spans="7:17" x14ac:dyDescent="0.2">
      <c r="G181" s="17"/>
      <c r="H181" s="17"/>
      <c r="Q181" s="17"/>
    </row>
    <row r="182" spans="7:17" x14ac:dyDescent="0.2">
      <c r="G182" s="17"/>
      <c r="H182" s="17"/>
      <c r="Q182" s="17"/>
    </row>
    <row r="183" spans="7:17" x14ac:dyDescent="0.2">
      <c r="G183" s="17"/>
      <c r="H183" s="17"/>
      <c r="Q183" s="17"/>
    </row>
    <row r="184" spans="7:17" x14ac:dyDescent="0.2">
      <c r="G184" s="17"/>
      <c r="H184" s="17"/>
      <c r="Q184" s="17"/>
    </row>
    <row r="185" spans="7:17" x14ac:dyDescent="0.2">
      <c r="G185" s="17"/>
      <c r="H185" s="17"/>
      <c r="Q185" s="17"/>
    </row>
    <row r="186" spans="7:17" x14ac:dyDescent="0.2">
      <c r="G186" s="17"/>
      <c r="H186" s="17"/>
      <c r="Q186" s="17"/>
    </row>
    <row r="187" spans="7:17" x14ac:dyDescent="0.2">
      <c r="G187" s="17"/>
      <c r="H187" s="17"/>
      <c r="Q187" s="17"/>
    </row>
    <row r="188" spans="7:17" x14ac:dyDescent="0.2">
      <c r="G188" s="17"/>
      <c r="H188" s="17"/>
      <c r="Q188" s="17"/>
    </row>
    <row r="189" spans="7:17" x14ac:dyDescent="0.2">
      <c r="G189" s="17"/>
      <c r="H189" s="17"/>
      <c r="Q189" s="17"/>
    </row>
    <row r="190" spans="7:17" x14ac:dyDescent="0.2">
      <c r="G190" s="17"/>
      <c r="H190" s="17"/>
      <c r="Q190" s="17"/>
    </row>
    <row r="191" spans="7:17" x14ac:dyDescent="0.2">
      <c r="G191" s="17"/>
      <c r="H191" s="17"/>
      <c r="Q191" s="17"/>
    </row>
    <row r="192" spans="7:17" x14ac:dyDescent="0.2">
      <c r="G192" s="17"/>
      <c r="H192" s="17"/>
      <c r="Q192" s="17"/>
    </row>
    <row r="193" spans="7:17" x14ac:dyDescent="0.2">
      <c r="G193" s="17"/>
      <c r="H193" s="17"/>
      <c r="Q193" s="17"/>
    </row>
    <row r="194" spans="7:17" x14ac:dyDescent="0.2">
      <c r="G194" s="17"/>
      <c r="H194" s="17"/>
      <c r="Q194" s="17"/>
    </row>
    <row r="195" spans="7:17" x14ac:dyDescent="0.2">
      <c r="G195" s="17"/>
      <c r="H195" s="17"/>
      <c r="Q195" s="17"/>
    </row>
    <row r="196" spans="7:17" x14ac:dyDescent="0.2">
      <c r="G196" s="17"/>
      <c r="H196" s="17"/>
      <c r="Q196" s="17"/>
    </row>
    <row r="197" spans="7:17" x14ac:dyDescent="0.2">
      <c r="G197" s="17"/>
      <c r="H197" s="17"/>
      <c r="Q197" s="17"/>
    </row>
    <row r="198" spans="7:17" x14ac:dyDescent="0.2">
      <c r="G198" s="17"/>
      <c r="H198" s="17"/>
      <c r="Q198" s="17"/>
    </row>
    <row r="199" spans="7:17" x14ac:dyDescent="0.2">
      <c r="G199" s="17"/>
      <c r="H199" s="17"/>
      <c r="Q199" s="17"/>
    </row>
    <row r="200" spans="7:17" x14ac:dyDescent="0.2">
      <c r="G200" s="17"/>
      <c r="H200" s="17"/>
      <c r="Q200" s="17"/>
    </row>
    <row r="201" spans="7:17" x14ac:dyDescent="0.2">
      <c r="G201" s="17"/>
      <c r="H201" s="17"/>
      <c r="Q201" s="17"/>
    </row>
    <row r="202" spans="7:17" x14ac:dyDescent="0.2">
      <c r="G202" s="17"/>
      <c r="H202" s="17"/>
      <c r="Q202" s="17"/>
    </row>
    <row r="203" spans="7:17" x14ac:dyDescent="0.2">
      <c r="G203" s="17"/>
      <c r="H203" s="17"/>
      <c r="Q203" s="17"/>
    </row>
    <row r="204" spans="7:17" x14ac:dyDescent="0.2">
      <c r="G204" s="17"/>
      <c r="H204" s="17"/>
      <c r="Q204" s="17"/>
    </row>
    <row r="205" spans="7:17" x14ac:dyDescent="0.2">
      <c r="G205" s="17"/>
      <c r="H205" s="17"/>
      <c r="Q205" s="17"/>
    </row>
    <row r="206" spans="7:17" x14ac:dyDescent="0.2">
      <c r="G206" s="17"/>
      <c r="H206" s="17"/>
    </row>
    <row r="207" spans="7:17" x14ac:dyDescent="0.2">
      <c r="G207" s="17"/>
      <c r="H207" s="17"/>
    </row>
    <row r="208" spans="7:17" x14ac:dyDescent="0.2">
      <c r="G208" s="17"/>
      <c r="H208" s="17"/>
    </row>
    <row r="209" spans="7:8" x14ac:dyDescent="0.2">
      <c r="G209" s="17"/>
      <c r="H209" s="17"/>
    </row>
    <row r="210" spans="7:8" x14ac:dyDescent="0.2">
      <c r="G210" s="17"/>
      <c r="H210" s="17"/>
    </row>
    <row r="211" spans="7:8" x14ac:dyDescent="0.2">
      <c r="G211" s="17"/>
      <c r="H211" s="17"/>
    </row>
    <row r="212" spans="7:8" x14ac:dyDescent="0.2">
      <c r="G212" s="17"/>
      <c r="H212" s="17"/>
    </row>
    <row r="213" spans="7:8" x14ac:dyDescent="0.2">
      <c r="G213" s="17"/>
      <c r="H213" s="17"/>
    </row>
    <row r="214" spans="7:8" x14ac:dyDescent="0.2">
      <c r="G214" s="17"/>
      <c r="H214" s="17"/>
    </row>
    <row r="215" spans="7:8" x14ac:dyDescent="0.2">
      <c r="G215" s="17"/>
      <c r="H215" s="17"/>
    </row>
    <row r="216" spans="7:8" x14ac:dyDescent="0.2">
      <c r="G216" s="17"/>
      <c r="H216" s="17"/>
    </row>
    <row r="217" spans="7:8" x14ac:dyDescent="0.2">
      <c r="G217" s="17"/>
      <c r="H217" s="17"/>
    </row>
    <row r="218" spans="7:8" x14ac:dyDescent="0.2">
      <c r="G218" s="17"/>
      <c r="H218" s="17"/>
    </row>
    <row r="219" spans="7:8" x14ac:dyDescent="0.2">
      <c r="G219" s="17"/>
      <c r="H219" s="17"/>
    </row>
    <row r="220" spans="7:8" x14ac:dyDescent="0.2">
      <c r="G220" s="17"/>
      <c r="H220" s="17"/>
    </row>
    <row r="221" spans="7:8" x14ac:dyDescent="0.2">
      <c r="G221" s="17"/>
      <c r="H221" s="17"/>
    </row>
    <row r="222" spans="7:8" x14ac:dyDescent="0.2">
      <c r="G222" s="17"/>
      <c r="H222" s="17"/>
    </row>
    <row r="223" spans="7:8" x14ac:dyDescent="0.2">
      <c r="G223" s="17"/>
      <c r="H223" s="17"/>
    </row>
    <row r="224" spans="7:8" x14ac:dyDescent="0.2">
      <c r="G224" s="17"/>
      <c r="H224" s="17"/>
    </row>
    <row r="225" spans="7:8" x14ac:dyDescent="0.2">
      <c r="G225" s="17"/>
      <c r="H225" s="17"/>
    </row>
    <row r="226" spans="7:8" x14ac:dyDescent="0.2">
      <c r="G226" s="17"/>
      <c r="H226" s="17"/>
    </row>
    <row r="227" spans="7:8" x14ac:dyDescent="0.2">
      <c r="G227" s="17"/>
      <c r="H227" s="17"/>
    </row>
    <row r="228" spans="7:8" x14ac:dyDescent="0.2">
      <c r="G228" s="17"/>
      <c r="H228" s="17"/>
    </row>
    <row r="317" spans="7:8" x14ac:dyDescent="0.2">
      <c r="G317" s="17"/>
      <c r="H317" s="17"/>
    </row>
    <row r="413" spans="7:8" x14ac:dyDescent="0.2">
      <c r="G413" s="17"/>
      <c r="H413" s="17"/>
    </row>
  </sheetData>
  <sheetProtection selectLockedCells="1" selectUnlockedCells="1"/>
  <sortState ref="L30:N58">
    <sortCondition descending="1" ref="N30:N58"/>
  </sortState>
  <phoneticPr fontId="9" type="noConversion"/>
  <hyperlinks>
    <hyperlink ref="H28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firstPageNumber="0" orientation="landscape" horizontalDpi="300" verticalDpi="300" r:id="rId1"/>
  <headerFooter alignWithMargins="0"/>
  <ignoredErrors>
    <ignoredError sqref="B2 B2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"/>
  <sheetViews>
    <sheetView showGridLines="0" zoomScale="95" zoomScaleNormal="95" workbookViewId="0"/>
  </sheetViews>
  <sheetFormatPr defaultRowHeight="12.75" x14ac:dyDescent="0.2"/>
  <cols>
    <col min="1" max="1" width="2.42578125" customWidth="1"/>
    <col min="2" max="2" width="35.7109375" customWidth="1"/>
    <col min="3" max="3" width="9.5703125" customWidth="1"/>
    <col min="4" max="16" width="12.7109375" customWidth="1"/>
  </cols>
  <sheetData>
    <row r="1" spans="2:16" ht="29.85" customHeight="1" x14ac:dyDescent="0.2">
      <c r="B1" s="2" t="s">
        <v>35</v>
      </c>
      <c r="C1" s="1"/>
    </row>
    <row r="2" spans="2:16" ht="21.95" customHeight="1" x14ac:dyDescent="0.2">
      <c r="B2" s="3" t="s">
        <v>36</v>
      </c>
      <c r="C2" s="4" t="s">
        <v>6</v>
      </c>
      <c r="D2" s="27" t="s">
        <v>62</v>
      </c>
      <c r="E2" s="27" t="s">
        <v>70</v>
      </c>
      <c r="F2" s="27" t="s">
        <v>72</v>
      </c>
      <c r="G2" s="27" t="s">
        <v>73</v>
      </c>
      <c r="H2" s="27" t="s">
        <v>86</v>
      </c>
      <c r="I2" s="27" t="s">
        <v>85</v>
      </c>
      <c r="J2" s="27" t="s">
        <v>88</v>
      </c>
      <c r="K2" s="27" t="s">
        <v>97</v>
      </c>
      <c r="L2" s="27">
        <v>2018</v>
      </c>
      <c r="M2" s="27" t="s">
        <v>104</v>
      </c>
      <c r="N2" s="27">
        <v>2020</v>
      </c>
      <c r="O2" s="27">
        <v>2021</v>
      </c>
      <c r="P2" s="27" t="s">
        <v>111</v>
      </c>
    </row>
    <row r="3" spans="2:16" ht="21.95" customHeight="1" x14ac:dyDescent="0.2">
      <c r="B3" s="94" t="s">
        <v>37</v>
      </c>
      <c r="C3" s="95" t="s">
        <v>38</v>
      </c>
      <c r="D3" s="6">
        <v>335586</v>
      </c>
      <c r="E3" s="6">
        <v>338048</v>
      </c>
      <c r="F3" s="6">
        <v>338562</v>
      </c>
      <c r="G3" s="6">
        <v>342982</v>
      </c>
      <c r="H3" s="6">
        <v>343557</v>
      </c>
      <c r="I3" s="6">
        <v>342547</v>
      </c>
      <c r="J3" s="6">
        <v>351722</v>
      </c>
      <c r="K3" s="6">
        <v>354784</v>
      </c>
      <c r="L3" s="6">
        <v>357455</v>
      </c>
      <c r="M3" s="6">
        <v>372594</v>
      </c>
      <c r="N3" s="6">
        <v>374762</v>
      </c>
      <c r="O3" s="6">
        <v>374413</v>
      </c>
      <c r="P3" s="6">
        <v>372577</v>
      </c>
    </row>
    <row r="4" spans="2:16" ht="21.95" customHeight="1" x14ac:dyDescent="0.2">
      <c r="B4" s="91" t="s">
        <v>39</v>
      </c>
      <c r="C4" s="93" t="s">
        <v>79</v>
      </c>
      <c r="D4" s="28">
        <v>435009</v>
      </c>
      <c r="E4" s="28">
        <v>510733</v>
      </c>
      <c r="F4" s="28">
        <v>417949</v>
      </c>
      <c r="G4" s="28">
        <v>634209</v>
      </c>
      <c r="H4" s="28">
        <v>437974</v>
      </c>
      <c r="I4" s="28">
        <v>702140</v>
      </c>
      <c r="J4" s="28">
        <v>476003</v>
      </c>
      <c r="K4" s="28">
        <v>858413</v>
      </c>
      <c r="L4" s="28">
        <v>725368</v>
      </c>
      <c r="M4" s="28">
        <v>916725</v>
      </c>
      <c r="N4" s="28">
        <v>715176</v>
      </c>
      <c r="O4" s="28">
        <v>1350238</v>
      </c>
      <c r="P4" s="28">
        <v>774743</v>
      </c>
    </row>
    <row r="5" spans="2:16" ht="16.5" customHeight="1" x14ac:dyDescent="0.2">
      <c r="B5" s="53" t="s">
        <v>64</v>
      </c>
      <c r="C5" s="4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6.5" customHeight="1" x14ac:dyDescent="0.2">
      <c r="B6" s="42"/>
      <c r="C6" s="42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29.85" customHeight="1" x14ac:dyDescent="0.2">
      <c r="B7" s="2" t="s">
        <v>40</v>
      </c>
      <c r="C7" s="1"/>
      <c r="D7" s="1"/>
      <c r="E7" s="1"/>
      <c r="F7" s="1"/>
    </row>
    <row r="8" spans="2:16" ht="21.75" customHeight="1" x14ac:dyDescent="0.2">
      <c r="B8" s="3" t="s">
        <v>36</v>
      </c>
      <c r="C8" s="4" t="s">
        <v>6</v>
      </c>
      <c r="D8" s="5">
        <v>2010</v>
      </c>
      <c r="E8" s="27" t="s">
        <v>70</v>
      </c>
      <c r="F8" s="27" t="s">
        <v>75</v>
      </c>
      <c r="G8" s="27" t="s">
        <v>73</v>
      </c>
      <c r="H8" s="27" t="s">
        <v>86</v>
      </c>
      <c r="I8" s="27" t="s">
        <v>85</v>
      </c>
      <c r="J8" s="27" t="s">
        <v>88</v>
      </c>
      <c r="K8" s="27" t="s">
        <v>97</v>
      </c>
      <c r="L8" s="27">
        <v>2018</v>
      </c>
      <c r="M8" s="27" t="s">
        <v>104</v>
      </c>
      <c r="N8" s="27">
        <v>2020</v>
      </c>
      <c r="O8" s="27">
        <v>2021</v>
      </c>
      <c r="P8" s="27" t="s">
        <v>111</v>
      </c>
    </row>
    <row r="9" spans="2:16" ht="20.100000000000001" customHeight="1" x14ac:dyDescent="0.2">
      <c r="B9" s="96" t="s">
        <v>41</v>
      </c>
      <c r="C9" s="95" t="s">
        <v>79</v>
      </c>
      <c r="D9" s="6">
        <f t="shared" ref="D9:P9" si="0">D10*91.66/1000</f>
        <v>62955.021119999998</v>
      </c>
      <c r="E9" s="6">
        <f t="shared" si="0"/>
        <v>76253.237239999988</v>
      </c>
      <c r="F9" s="6">
        <f t="shared" si="0"/>
        <v>59155.439140000002</v>
      </c>
      <c r="G9" s="6">
        <f t="shared" si="0"/>
        <v>91646.525979999991</v>
      </c>
      <c r="H9" s="6">
        <f t="shared" si="0"/>
        <v>60983.6895</v>
      </c>
      <c r="I9" s="6">
        <f t="shared" si="0"/>
        <v>109123.33817999999</v>
      </c>
      <c r="J9" s="6">
        <f t="shared" si="0"/>
        <v>69420.809179999997</v>
      </c>
      <c r="K9" s="6">
        <f t="shared" si="0"/>
        <v>134772.46432</v>
      </c>
      <c r="L9" s="6">
        <f t="shared" si="0"/>
        <v>100315.72878</v>
      </c>
      <c r="M9" s="6">
        <f t="shared" si="0"/>
        <v>141214.14579999997</v>
      </c>
      <c r="N9" s="6">
        <f t="shared" si="0"/>
        <v>98133.029200000004</v>
      </c>
      <c r="O9" s="6">
        <f t="shared" si="0"/>
        <v>209860.06134000001</v>
      </c>
      <c r="P9" s="6">
        <f t="shared" si="0"/>
        <v>126264.30813999999</v>
      </c>
    </row>
    <row r="10" spans="2:16" ht="20.100000000000001" customHeight="1" x14ac:dyDescent="0.2">
      <c r="B10" s="96"/>
      <c r="C10" s="93" t="s">
        <v>42</v>
      </c>
      <c r="D10" s="18">
        <v>686832</v>
      </c>
      <c r="E10" s="18">
        <v>831914</v>
      </c>
      <c r="F10" s="18">
        <v>645379</v>
      </c>
      <c r="G10" s="18">
        <v>999853</v>
      </c>
      <c r="H10" s="18">
        <v>665325</v>
      </c>
      <c r="I10" s="18">
        <v>1190523</v>
      </c>
      <c r="J10" s="18">
        <v>757373</v>
      </c>
      <c r="K10" s="18">
        <v>1470352</v>
      </c>
      <c r="L10" s="18">
        <v>1094433</v>
      </c>
      <c r="M10" s="18">
        <v>1540630</v>
      </c>
      <c r="N10" s="18">
        <v>1070620</v>
      </c>
      <c r="O10" s="18">
        <v>2289549</v>
      </c>
      <c r="P10" s="18">
        <v>1377529</v>
      </c>
    </row>
    <row r="11" spans="2:16" ht="20.100000000000001" customHeight="1" x14ac:dyDescent="0.2">
      <c r="B11" s="97" t="s">
        <v>105</v>
      </c>
      <c r="C11" s="95" t="s">
        <v>42</v>
      </c>
      <c r="D11" s="19">
        <v>607488</v>
      </c>
      <c r="E11" s="19">
        <v>638425</v>
      </c>
      <c r="F11" s="19">
        <v>572795</v>
      </c>
      <c r="G11" s="19">
        <v>879326</v>
      </c>
      <c r="H11" s="19">
        <v>437748</v>
      </c>
      <c r="I11" s="19">
        <v>930421</v>
      </c>
      <c r="J11" s="19">
        <v>712248</v>
      </c>
      <c r="K11" s="19">
        <v>1407914</v>
      </c>
      <c r="L11" s="19">
        <v>1022914</v>
      </c>
      <c r="M11" s="19">
        <v>1459541</v>
      </c>
      <c r="N11" s="19">
        <v>902403</v>
      </c>
      <c r="O11" s="19">
        <v>2078503</v>
      </c>
      <c r="P11" s="19">
        <v>1278346</v>
      </c>
    </row>
    <row r="12" spans="2:16" ht="20.100000000000001" customHeight="1" x14ac:dyDescent="0.2">
      <c r="B12" s="97" t="s">
        <v>106</v>
      </c>
      <c r="C12" s="98" t="s">
        <v>42</v>
      </c>
      <c r="D12" s="20">
        <v>67542</v>
      </c>
      <c r="E12" s="20">
        <v>166600</v>
      </c>
      <c r="F12" s="20">
        <v>63288</v>
      </c>
      <c r="G12" s="20">
        <v>105026</v>
      </c>
      <c r="H12" s="20">
        <v>172164</v>
      </c>
      <c r="I12" s="20">
        <v>208323</v>
      </c>
      <c r="J12" s="20">
        <v>38303</v>
      </c>
      <c r="K12" s="20">
        <v>57366</v>
      </c>
      <c r="L12" s="20">
        <v>51361</v>
      </c>
      <c r="M12" s="20">
        <v>71274</v>
      </c>
      <c r="N12" s="20">
        <v>96165</v>
      </c>
      <c r="O12" s="20">
        <v>175416</v>
      </c>
      <c r="P12" s="20">
        <v>68114</v>
      </c>
    </row>
    <row r="13" spans="2:16" ht="20.100000000000001" customHeight="1" x14ac:dyDescent="0.2">
      <c r="B13" s="99" t="s">
        <v>107</v>
      </c>
      <c r="C13" s="100" t="s">
        <v>42</v>
      </c>
      <c r="D13" s="21">
        <v>11801</v>
      </c>
      <c r="E13" s="21">
        <v>26888</v>
      </c>
      <c r="F13" s="21">
        <v>9297</v>
      </c>
      <c r="G13" s="21">
        <v>15501</v>
      </c>
      <c r="H13" s="21">
        <v>55413</v>
      </c>
      <c r="I13" s="21">
        <v>51779</v>
      </c>
      <c r="J13" s="21">
        <v>6822</v>
      </c>
      <c r="K13" s="21">
        <v>5071</v>
      </c>
      <c r="L13" s="21">
        <v>20159</v>
      </c>
      <c r="M13" s="21">
        <v>9815</v>
      </c>
      <c r="N13" s="21">
        <v>72052</v>
      </c>
      <c r="O13" s="21">
        <v>35630</v>
      </c>
      <c r="P13" s="21">
        <v>31068</v>
      </c>
    </row>
    <row r="14" spans="2:16" ht="15" customHeight="1" x14ac:dyDescent="0.2">
      <c r="B14" s="53" t="s">
        <v>64</v>
      </c>
      <c r="C14" s="40"/>
    </row>
    <row r="15" spans="2:16" x14ac:dyDescent="0.2">
      <c r="B15" s="59" t="s">
        <v>74</v>
      </c>
    </row>
    <row r="16" spans="2:16" x14ac:dyDescent="0.2">
      <c r="O16" s="11" t="s">
        <v>19</v>
      </c>
    </row>
  </sheetData>
  <sheetProtection selectLockedCells="1" selectUnlockedCells="1"/>
  <mergeCells count="1">
    <mergeCell ref="B9:B10"/>
  </mergeCells>
  <phoneticPr fontId="9" type="noConversion"/>
  <hyperlinks>
    <hyperlink ref="O16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  <ignoredErrors>
    <ignoredError sqref="D2:H2 E8 F8:G8 I2:K2 H8:K8 M2 M8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showGridLines="0" zoomScale="95" zoomScaleNormal="95" workbookViewId="0"/>
  </sheetViews>
  <sheetFormatPr defaultRowHeight="12.75" x14ac:dyDescent="0.2"/>
  <cols>
    <col min="1" max="1" width="2.140625" style="1" customWidth="1"/>
    <col min="2" max="2" width="34.85546875" style="1" customWidth="1"/>
    <col min="3" max="3" width="16.85546875" style="1" customWidth="1"/>
    <col min="4" max="15" width="12.7109375" style="1" customWidth="1"/>
    <col min="16" max="16384" width="9.140625" style="1"/>
  </cols>
  <sheetData>
    <row r="1" spans="2:15" ht="29.85" customHeight="1" x14ac:dyDescent="0.2">
      <c r="B1" s="2" t="s">
        <v>43</v>
      </c>
    </row>
    <row r="2" spans="2:15" ht="24.75" customHeight="1" x14ac:dyDescent="0.2">
      <c r="B2" s="3" t="s">
        <v>36</v>
      </c>
      <c r="C2" s="4" t="s">
        <v>6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 t="s">
        <v>108</v>
      </c>
    </row>
    <row r="3" spans="2:15" ht="21.95" customHeight="1" x14ac:dyDescent="0.2">
      <c r="B3" s="101" t="s">
        <v>122</v>
      </c>
      <c r="C3" s="95" t="s">
        <v>123</v>
      </c>
      <c r="D3" s="22">
        <v>63</v>
      </c>
      <c r="E3" s="22">
        <v>74</v>
      </c>
      <c r="F3" s="22">
        <v>63</v>
      </c>
      <c r="G3" s="22">
        <v>85</v>
      </c>
      <c r="H3" s="22">
        <v>67</v>
      </c>
      <c r="I3" s="22">
        <v>99</v>
      </c>
      <c r="J3" s="22">
        <v>77</v>
      </c>
      <c r="K3" s="22">
        <v>122</v>
      </c>
      <c r="L3" s="22">
        <v>107</v>
      </c>
      <c r="M3" s="22">
        <v>133</v>
      </c>
      <c r="N3" s="22">
        <v>107</v>
      </c>
      <c r="O3" s="22">
        <v>188</v>
      </c>
    </row>
    <row r="4" spans="2:15" ht="21.95" customHeight="1" x14ac:dyDescent="0.2">
      <c r="B4" s="102" t="s">
        <v>95</v>
      </c>
      <c r="C4" s="103" t="s">
        <v>123</v>
      </c>
      <c r="D4" s="62">
        <v>88</v>
      </c>
      <c r="E4" s="62">
        <v>92</v>
      </c>
      <c r="F4" s="62">
        <v>108</v>
      </c>
      <c r="G4" s="62">
        <v>123</v>
      </c>
      <c r="H4" s="62">
        <v>106</v>
      </c>
      <c r="I4" s="62">
        <v>105</v>
      </c>
      <c r="J4" s="62">
        <v>91</v>
      </c>
      <c r="K4" s="62">
        <v>105</v>
      </c>
      <c r="L4" s="62">
        <v>114</v>
      </c>
      <c r="M4" s="62">
        <v>132</v>
      </c>
      <c r="N4" s="62">
        <v>159</v>
      </c>
      <c r="O4" s="62">
        <v>152</v>
      </c>
    </row>
    <row r="5" spans="2:15" ht="21.95" customHeight="1" x14ac:dyDescent="0.2">
      <c r="B5" s="104" t="s">
        <v>96</v>
      </c>
      <c r="C5" s="105" t="s">
        <v>123</v>
      </c>
      <c r="D5" s="63">
        <v>65</v>
      </c>
      <c r="E5" s="63">
        <v>87</v>
      </c>
      <c r="F5" s="63">
        <v>103</v>
      </c>
      <c r="G5" s="63">
        <v>109</v>
      </c>
      <c r="H5" s="63">
        <v>129</v>
      </c>
      <c r="I5" s="63">
        <v>121</v>
      </c>
      <c r="J5" s="63">
        <v>118</v>
      </c>
      <c r="K5" s="63">
        <v>135</v>
      </c>
      <c r="L5" s="63">
        <v>176</v>
      </c>
      <c r="M5" s="63">
        <v>190</v>
      </c>
      <c r="N5" s="63">
        <v>218</v>
      </c>
      <c r="O5" s="63">
        <v>231</v>
      </c>
    </row>
    <row r="6" spans="2:15" ht="21.95" customHeight="1" x14ac:dyDescent="0.2">
      <c r="B6" s="102" t="s">
        <v>93</v>
      </c>
      <c r="C6" s="103" t="s">
        <v>123</v>
      </c>
      <c r="D6" s="62">
        <v>86</v>
      </c>
      <c r="E6" s="62">
        <v>79</v>
      </c>
      <c r="F6" s="62">
        <v>68</v>
      </c>
      <c r="G6" s="62">
        <v>99</v>
      </c>
      <c r="H6" s="62">
        <v>44</v>
      </c>
      <c r="I6" s="62">
        <v>83</v>
      </c>
      <c r="J6" s="62">
        <v>50</v>
      </c>
      <c r="K6" s="62">
        <v>92</v>
      </c>
      <c r="L6" s="62">
        <v>45</v>
      </c>
      <c r="M6" s="62">
        <v>75</v>
      </c>
      <c r="N6" s="62">
        <v>48</v>
      </c>
      <c r="O6" s="62">
        <v>109</v>
      </c>
    </row>
    <row r="7" spans="2:15" ht="21.95" customHeight="1" x14ac:dyDescent="0.2">
      <c r="B7" s="104" t="s">
        <v>94</v>
      </c>
      <c r="C7" s="105" t="s">
        <v>123</v>
      </c>
      <c r="D7" s="63">
        <v>4</v>
      </c>
      <c r="E7" s="63">
        <v>1</v>
      </c>
      <c r="F7" s="63">
        <v>-10</v>
      </c>
      <c r="G7" s="63">
        <v>20</v>
      </c>
      <c r="H7" s="63">
        <v>-30</v>
      </c>
      <c r="I7" s="63">
        <v>9</v>
      </c>
      <c r="J7" s="63">
        <v>-14</v>
      </c>
      <c r="K7" s="63">
        <v>20</v>
      </c>
      <c r="L7" s="63">
        <v>-25</v>
      </c>
      <c r="M7" s="63">
        <v>5</v>
      </c>
      <c r="N7" s="63">
        <v>-10</v>
      </c>
      <c r="O7" s="63">
        <v>38</v>
      </c>
    </row>
    <row r="8" spans="2:15" ht="21.95" customHeight="1" x14ac:dyDescent="0.2">
      <c r="B8" s="106" t="s">
        <v>44</v>
      </c>
      <c r="C8" s="98" t="s">
        <v>123</v>
      </c>
      <c r="D8" s="15">
        <v>82</v>
      </c>
      <c r="E8" s="20">
        <v>78</v>
      </c>
      <c r="F8" s="20">
        <v>78</v>
      </c>
      <c r="G8" s="20">
        <v>79</v>
      </c>
      <c r="H8" s="20">
        <v>74</v>
      </c>
      <c r="I8" s="20">
        <v>74</v>
      </c>
      <c r="J8" s="20">
        <v>64</v>
      </c>
      <c r="K8" s="20">
        <v>72</v>
      </c>
      <c r="L8" s="20">
        <v>70</v>
      </c>
      <c r="M8" s="20">
        <v>70</v>
      </c>
      <c r="N8" s="20">
        <v>58</v>
      </c>
      <c r="O8" s="20">
        <v>71</v>
      </c>
    </row>
    <row r="9" spans="2:15" ht="21.95" customHeight="1" x14ac:dyDescent="0.2">
      <c r="B9" s="101" t="s">
        <v>45</v>
      </c>
      <c r="C9" s="95" t="s">
        <v>46</v>
      </c>
      <c r="D9" s="60">
        <v>7.8</v>
      </c>
      <c r="E9" s="60">
        <v>7.4</v>
      </c>
      <c r="F9" s="60">
        <v>7.4</v>
      </c>
      <c r="G9" s="60">
        <v>7.6</v>
      </c>
      <c r="H9" s="60">
        <v>7.1</v>
      </c>
      <c r="I9" s="60">
        <v>7.1</v>
      </c>
      <c r="J9" s="60">
        <v>6.2</v>
      </c>
      <c r="K9" s="60">
        <v>7</v>
      </c>
      <c r="L9" s="60">
        <v>6.8</v>
      </c>
      <c r="M9" s="60">
        <v>6.8</v>
      </c>
      <c r="N9" s="60">
        <v>5.6</v>
      </c>
      <c r="O9" s="60">
        <v>6.9</v>
      </c>
    </row>
    <row r="10" spans="2:15" ht="21.95" customHeight="1" x14ac:dyDescent="0.2">
      <c r="B10" s="107" t="s">
        <v>47</v>
      </c>
      <c r="C10" s="108" t="s">
        <v>48</v>
      </c>
      <c r="D10" s="57">
        <v>76.8</v>
      </c>
      <c r="E10" s="58">
        <v>94.9</v>
      </c>
      <c r="F10" s="58">
        <v>80.8</v>
      </c>
      <c r="G10" s="58">
        <v>107.6</v>
      </c>
      <c r="H10" s="58">
        <v>90.5</v>
      </c>
      <c r="I10" s="58">
        <v>133.80000000000001</v>
      </c>
      <c r="J10" s="58">
        <v>120.3</v>
      </c>
      <c r="K10" s="58">
        <v>169.4</v>
      </c>
      <c r="L10" s="58">
        <v>152.9</v>
      </c>
      <c r="M10" s="58">
        <v>190</v>
      </c>
      <c r="N10" s="58">
        <v>184.5</v>
      </c>
      <c r="O10" s="58">
        <v>264.8</v>
      </c>
    </row>
    <row r="11" spans="2:15" ht="14.25" x14ac:dyDescent="0.2">
      <c r="B11" s="51" t="s">
        <v>90</v>
      </c>
    </row>
    <row r="12" spans="2:15" x14ac:dyDescent="0.2">
      <c r="B12" s="52" t="s">
        <v>64</v>
      </c>
    </row>
    <row r="13" spans="2:15" x14ac:dyDescent="0.2">
      <c r="B13" s="52"/>
    </row>
    <row r="14" spans="2:15" ht="21.75" customHeight="1" x14ac:dyDescent="0.2">
      <c r="C14"/>
      <c r="N14" s="11" t="s">
        <v>19</v>
      </c>
    </row>
    <row r="16" spans="2:15" x14ac:dyDescent="0.2">
      <c r="B16" s="39"/>
      <c r="C16" s="65"/>
    </row>
    <row r="17" spans="2:3" x14ac:dyDescent="0.2">
      <c r="B17" s="39"/>
      <c r="C17" s="66"/>
    </row>
    <row r="18" spans="2:3" x14ac:dyDescent="0.2">
      <c r="B18" s="39"/>
      <c r="C18" s="66"/>
    </row>
    <row r="19" spans="2:3" x14ac:dyDescent="0.2">
      <c r="B19" s="39"/>
      <c r="C19" s="66"/>
    </row>
    <row r="20" spans="2:3" x14ac:dyDescent="0.2">
      <c r="B20" s="39"/>
      <c r="C20" s="39"/>
    </row>
    <row r="21" spans="2:3" x14ac:dyDescent="0.2">
      <c r="B21" s="39"/>
      <c r="C21" s="39"/>
    </row>
    <row r="22" spans="2:3" x14ac:dyDescent="0.2">
      <c r="B22" s="39"/>
      <c r="C22" s="39"/>
    </row>
    <row r="23" spans="2:3" x14ac:dyDescent="0.2">
      <c r="B23" s="39"/>
      <c r="C23" s="39"/>
    </row>
    <row r="24" spans="2:3" x14ac:dyDescent="0.2">
      <c r="B24" s="39"/>
      <c r="C24" s="39"/>
    </row>
    <row r="25" spans="2:3" x14ac:dyDescent="0.2">
      <c r="B25" s="39"/>
      <c r="C25" s="39"/>
    </row>
    <row r="26" spans="2:3" x14ac:dyDescent="0.2">
      <c r="B26" s="39"/>
      <c r="C26" s="39"/>
    </row>
    <row r="27" spans="2:3" x14ac:dyDescent="0.2">
      <c r="B27" s="39"/>
      <c r="C27" s="39"/>
    </row>
    <row r="28" spans="2:3" x14ac:dyDescent="0.2">
      <c r="B28" s="39"/>
      <c r="C28" s="39"/>
    </row>
    <row r="29" spans="2:3" x14ac:dyDescent="0.2">
      <c r="B29" s="39"/>
      <c r="C29" s="39"/>
    </row>
  </sheetData>
  <sheetProtection selectLockedCells="1" selectUnlockedCells="1"/>
  <sortState ref="D12:N19">
    <sortCondition ref="D12:D19"/>
  </sortState>
  <phoneticPr fontId="9" type="noConversion"/>
  <hyperlinks>
    <hyperlink ref="N14" location="ÍNDICE!A1" display="Voltar ao índice"/>
  </hyperlinks>
  <pageMargins left="0.55118110236220474" right="0.31496062992125984" top="0.98425196850393704" bottom="0.98425196850393704" header="0.51181102362204722" footer="0.51181102362204722"/>
  <pageSetup paperSize="9" scale="9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showGridLines="0" zoomScale="95" zoomScaleNormal="95" workbookViewId="0"/>
  </sheetViews>
  <sheetFormatPr defaultRowHeight="12.75" x14ac:dyDescent="0.2"/>
  <cols>
    <col min="1" max="1" width="2.28515625" style="1" customWidth="1"/>
    <col min="2" max="2" width="40.140625" style="1" customWidth="1"/>
    <col min="3" max="3" width="8.71093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49</v>
      </c>
    </row>
    <row r="2" spans="2:16" ht="21.95" customHeight="1" x14ac:dyDescent="0.2">
      <c r="B2" s="43" t="s">
        <v>36</v>
      </c>
      <c r="C2" s="44" t="s">
        <v>6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>
        <v>2022</v>
      </c>
    </row>
    <row r="3" spans="2:16" ht="21.95" customHeight="1" x14ac:dyDescent="0.2">
      <c r="B3" s="94" t="s">
        <v>41</v>
      </c>
      <c r="C3" s="95" t="s">
        <v>42</v>
      </c>
      <c r="D3" s="22">
        <v>686832</v>
      </c>
      <c r="E3" s="22">
        <v>831914</v>
      </c>
      <c r="F3" s="22">
        <v>645379</v>
      </c>
      <c r="G3" s="22">
        <v>999853</v>
      </c>
      <c r="H3" s="22">
        <v>665325</v>
      </c>
      <c r="I3" s="22">
        <v>1190523</v>
      </c>
      <c r="J3" s="22">
        <v>757373</v>
      </c>
      <c r="K3" s="22">
        <v>1470352</v>
      </c>
      <c r="L3" s="22">
        <v>1094433</v>
      </c>
      <c r="M3" s="22">
        <v>1540630</v>
      </c>
      <c r="N3" s="22">
        <v>1070620</v>
      </c>
      <c r="O3" s="22">
        <v>2289549</v>
      </c>
      <c r="P3" s="22">
        <v>1377529</v>
      </c>
    </row>
    <row r="4" spans="2:16" ht="21.95" customHeight="1" x14ac:dyDescent="0.2">
      <c r="B4" s="106" t="s">
        <v>91</v>
      </c>
      <c r="C4" s="98" t="s">
        <v>42</v>
      </c>
      <c r="D4" s="20">
        <v>60462.89</v>
      </c>
      <c r="E4" s="20">
        <v>55061.26</v>
      </c>
      <c r="F4" s="20">
        <v>69095.11</v>
      </c>
      <c r="G4" s="20">
        <v>33640.300000000003</v>
      </c>
      <c r="H4" s="20">
        <v>50101.583668122272</v>
      </c>
      <c r="I4" s="20">
        <v>33708.58</v>
      </c>
      <c r="J4" s="20">
        <v>23819.726266375543</v>
      </c>
      <c r="K4" s="20">
        <v>31402.89</v>
      </c>
      <c r="L4" s="20">
        <v>27359.698165938898</v>
      </c>
      <c r="M4" s="20">
        <v>24228.21</v>
      </c>
      <c r="N4" s="20">
        <v>23344.923275109199</v>
      </c>
      <c r="O4" s="20"/>
      <c r="P4" s="20"/>
    </row>
    <row r="5" spans="2:16" ht="21.95" customHeight="1" x14ac:dyDescent="0.2">
      <c r="B5" s="91" t="s">
        <v>50</v>
      </c>
      <c r="C5" s="100" t="s">
        <v>48</v>
      </c>
      <c r="D5" s="23">
        <f t="shared" ref="D5:N5" si="0">D4/D3*100</f>
        <v>8.8031556479604909</v>
      </c>
      <c r="E5" s="23">
        <f t="shared" si="0"/>
        <v>6.6186240404657219</v>
      </c>
      <c r="F5" s="23">
        <f t="shared" si="0"/>
        <v>10.70612926667896</v>
      </c>
      <c r="G5" s="23">
        <f t="shared" si="0"/>
        <v>3.3645245851140122</v>
      </c>
      <c r="H5" s="23">
        <f t="shared" si="0"/>
        <v>7.5303924650542626</v>
      </c>
      <c r="I5" s="23">
        <f t="shared" si="0"/>
        <v>2.8314093889828253</v>
      </c>
      <c r="J5" s="23">
        <f t="shared" si="0"/>
        <v>3.1450456071678743</v>
      </c>
      <c r="K5" s="23">
        <f t="shared" si="0"/>
        <v>2.1357396052101811</v>
      </c>
      <c r="L5" s="23">
        <f t="shared" si="0"/>
        <v>2.4998970394659974</v>
      </c>
      <c r="M5" s="23">
        <f t="shared" si="0"/>
        <v>1.5726170462732776</v>
      </c>
      <c r="N5" s="23">
        <f t="shared" si="0"/>
        <v>2.1805050601622611</v>
      </c>
      <c r="O5" s="23"/>
      <c r="P5" s="23"/>
    </row>
    <row r="6" spans="2:16" x14ac:dyDescent="0.2">
      <c r="B6" s="61" t="s">
        <v>92</v>
      </c>
    </row>
    <row r="11" spans="2:16" x14ac:dyDescent="0.2">
      <c r="O11" s="11" t="s">
        <v>19</v>
      </c>
    </row>
    <row r="34" spans="4:6" x14ac:dyDescent="0.2">
      <c r="D34" s="22"/>
      <c r="E34" s="22"/>
      <c r="F34" s="22"/>
    </row>
    <row r="51" spans="4:11" x14ac:dyDescent="0.2">
      <c r="D51" s="17">
        <v>335586</v>
      </c>
      <c r="E51" s="17">
        <v>338048</v>
      </c>
      <c r="F51" s="17">
        <v>338562</v>
      </c>
      <c r="G51" s="17">
        <v>342982</v>
      </c>
      <c r="H51" s="17">
        <v>343557</v>
      </c>
      <c r="I51" s="17">
        <v>342547</v>
      </c>
      <c r="J51" s="17">
        <v>347093</v>
      </c>
      <c r="K51" s="17">
        <v>349703</v>
      </c>
    </row>
  </sheetData>
  <sheetProtection selectLockedCells="1" selectUnlockedCells="1"/>
  <phoneticPr fontId="9" type="noConversion"/>
  <hyperlinks>
    <hyperlink ref="O11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68" firstPageNumber="0" fitToWidth="2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zoomScale="95" zoomScaleNormal="95" workbookViewId="0"/>
  </sheetViews>
  <sheetFormatPr defaultRowHeight="12.75" x14ac:dyDescent="0.2"/>
  <cols>
    <col min="1" max="1" width="2.5703125" style="1" customWidth="1"/>
    <col min="2" max="2" width="31.28515625" style="1" customWidth="1"/>
    <col min="3" max="3" width="10.85546875" style="1" customWidth="1"/>
    <col min="4" max="16" width="12.7109375" style="1" customWidth="1"/>
    <col min="17" max="16384" width="9.140625" style="1"/>
  </cols>
  <sheetData>
    <row r="1" spans="2:16" ht="29.85" customHeight="1" x14ac:dyDescent="0.2">
      <c r="B1" s="2" t="s">
        <v>51</v>
      </c>
    </row>
    <row r="2" spans="2:16" ht="23.25" customHeight="1" x14ac:dyDescent="0.2">
      <c r="B2" s="3" t="s">
        <v>36</v>
      </c>
      <c r="C2" s="4" t="s">
        <v>6</v>
      </c>
      <c r="D2" s="5">
        <v>2010</v>
      </c>
      <c r="E2" s="5">
        <v>2011</v>
      </c>
      <c r="F2" s="5">
        <v>2012</v>
      </c>
      <c r="G2" s="5">
        <v>2013</v>
      </c>
      <c r="H2" s="5">
        <v>2014</v>
      </c>
      <c r="I2" s="5">
        <v>2015</v>
      </c>
      <c r="J2" s="5">
        <v>2016</v>
      </c>
      <c r="K2" s="5">
        <v>2017</v>
      </c>
      <c r="L2" s="5">
        <v>2018</v>
      </c>
      <c r="M2" s="5">
        <v>2019</v>
      </c>
      <c r="N2" s="5">
        <v>2020</v>
      </c>
      <c r="O2" s="5">
        <v>2021</v>
      </c>
      <c r="P2" s="5">
        <v>2022</v>
      </c>
    </row>
    <row r="3" spans="2:16" ht="18" customHeight="1" x14ac:dyDescent="0.2">
      <c r="B3" s="94" t="s">
        <v>52</v>
      </c>
      <c r="C3" s="95" t="s">
        <v>79</v>
      </c>
      <c r="D3" s="22">
        <v>62955.021119999998</v>
      </c>
      <c r="E3" s="22">
        <v>76253.237239999988</v>
      </c>
      <c r="F3" s="22">
        <v>59155.439140000002</v>
      </c>
      <c r="G3" s="22">
        <v>91646.525979999991</v>
      </c>
      <c r="H3" s="22">
        <v>60983.6895</v>
      </c>
      <c r="I3" s="22">
        <v>109123.33817999999</v>
      </c>
      <c r="J3" s="22">
        <v>69420.809179999997</v>
      </c>
      <c r="K3" s="22">
        <v>134772.46432</v>
      </c>
      <c r="L3" s="22">
        <v>100315.72878</v>
      </c>
      <c r="M3" s="22">
        <v>141214.14579999997</v>
      </c>
      <c r="N3" s="22">
        <v>98133.029200000004</v>
      </c>
      <c r="O3" s="22">
        <v>209860.06134000001</v>
      </c>
      <c r="P3" s="22">
        <v>126264.30813999999</v>
      </c>
    </row>
    <row r="4" spans="2:16" ht="18" customHeight="1" x14ac:dyDescent="0.2">
      <c r="B4" s="106" t="s">
        <v>53</v>
      </c>
      <c r="C4" s="98" t="s">
        <v>79</v>
      </c>
      <c r="D4" s="20">
        <v>83755.462</v>
      </c>
      <c r="E4" s="20">
        <v>88122.316999999995</v>
      </c>
      <c r="F4" s="20">
        <v>102049.014</v>
      </c>
      <c r="G4" s="20">
        <v>113152.12100000001</v>
      </c>
      <c r="H4" s="20">
        <v>104768.69499999999</v>
      </c>
      <c r="I4" s="20">
        <v>103259.613</v>
      </c>
      <c r="J4" s="20">
        <v>89882.430999999997</v>
      </c>
      <c r="K4" s="20">
        <v>97881.667999999991</v>
      </c>
      <c r="L4" s="20">
        <v>107255.12700000002</v>
      </c>
      <c r="M4" s="20">
        <v>121742.64200000001</v>
      </c>
      <c r="N4" s="20">
        <v>144270.18599999999</v>
      </c>
      <c r="O4" s="20">
        <v>134201.52799999999</v>
      </c>
      <c r="P4" s="20">
        <v>123477.15</v>
      </c>
    </row>
    <row r="5" spans="2:16" ht="18" customHeight="1" x14ac:dyDescent="0.2">
      <c r="B5" s="109" t="s">
        <v>54</v>
      </c>
      <c r="C5" s="110" t="s">
        <v>79</v>
      </c>
      <c r="D5" s="34">
        <v>54172.616000000002</v>
      </c>
      <c r="E5" s="34">
        <v>79984.380999999994</v>
      </c>
      <c r="F5" s="34">
        <v>96712.78899999999</v>
      </c>
      <c r="G5" s="34">
        <v>104730.821</v>
      </c>
      <c r="H5" s="34">
        <v>127684.71100000001</v>
      </c>
      <c r="I5" s="34">
        <v>120450.54999999999</v>
      </c>
      <c r="J5" s="34">
        <v>117038.269</v>
      </c>
      <c r="K5" s="34">
        <v>124363.984</v>
      </c>
      <c r="L5" s="34">
        <v>159686.726</v>
      </c>
      <c r="M5" s="34">
        <v>175883.60799999998</v>
      </c>
      <c r="N5" s="34">
        <v>201252.03099999999</v>
      </c>
      <c r="O5" s="34">
        <v>216264.965</v>
      </c>
      <c r="P5" s="34">
        <v>239724.18900000001</v>
      </c>
    </row>
    <row r="6" spans="2:16" ht="14.25" customHeight="1" x14ac:dyDescent="0.2">
      <c r="B6" s="94"/>
      <c r="C6" s="95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2:16" ht="24" customHeight="1" x14ac:dyDescent="0.2">
      <c r="B7" s="111" t="s">
        <v>55</v>
      </c>
      <c r="C7" s="112" t="s">
        <v>48</v>
      </c>
      <c r="D7" s="24">
        <f>(D5/D3)*100</f>
        <v>86.049714599793944</v>
      </c>
      <c r="E7" s="24">
        <f t="shared" ref="E7" si="0">(E5/E3)*100</f>
        <v>104.89309555246366</v>
      </c>
      <c r="F7" s="24">
        <f>(F5/F3)*100</f>
        <v>163.4892588171225</v>
      </c>
      <c r="G7" s="24">
        <f>(G5/G3)*100</f>
        <v>114.27691326003495</v>
      </c>
      <c r="H7" s="24">
        <f>(H5/H3)*100</f>
        <v>209.37518219523272</v>
      </c>
      <c r="I7" s="24">
        <f t="shared" ref="I7:J7" si="1">(I5/I3)*100</f>
        <v>110.38019181681892</v>
      </c>
      <c r="J7" s="24">
        <f t="shared" si="1"/>
        <v>168.5924874435467</v>
      </c>
      <c r="K7" s="24">
        <f t="shared" ref="K7:L7" si="2">(K5/K3)*100</f>
        <v>92.276997847804878</v>
      </c>
      <c r="L7" s="24">
        <f t="shared" si="2"/>
        <v>159.18413586986452</v>
      </c>
      <c r="M7" s="24">
        <f t="shared" ref="M7:N7" si="3">(M5/M3)*100</f>
        <v>124.55098390008462</v>
      </c>
      <c r="N7" s="24">
        <f t="shared" si="3"/>
        <v>205.08083021654039</v>
      </c>
      <c r="O7" s="24">
        <f t="shared" ref="O7" si="4">(O5/O3)*100</f>
        <v>103.05198789093235</v>
      </c>
      <c r="P7" s="24">
        <f>(P5/P3)*100</f>
        <v>189.85902867673212</v>
      </c>
    </row>
    <row r="8" spans="2:16" ht="24" customHeight="1" x14ac:dyDescent="0.2">
      <c r="B8" s="113" t="s">
        <v>56</v>
      </c>
      <c r="C8" s="114" t="s">
        <v>79</v>
      </c>
      <c r="D8" s="25">
        <f>D3+D4-D5</f>
        <v>92537.867119999981</v>
      </c>
      <c r="E8" s="25">
        <f t="shared" ref="E8" si="5">E3+E4-E5</f>
        <v>84391.173239999975</v>
      </c>
      <c r="F8" s="25">
        <f>F3+F4-F5</f>
        <v>64491.664140000008</v>
      </c>
      <c r="G8" s="25">
        <f>G3+G4-G5</f>
        <v>100067.82598000002</v>
      </c>
      <c r="H8" s="25">
        <f>H3+H4-H5</f>
        <v>38067.673499999975</v>
      </c>
      <c r="I8" s="25">
        <f t="shared" ref="I8:J8" si="6">I3+I4-I5</f>
        <v>91932.401179999986</v>
      </c>
      <c r="J8" s="25">
        <f t="shared" si="6"/>
        <v>42264.971179999993</v>
      </c>
      <c r="K8" s="25">
        <f t="shared" ref="K8:L8" si="7">K3+K4-K5</f>
        <v>108290.14831999998</v>
      </c>
      <c r="L8" s="25">
        <f t="shared" si="7"/>
        <v>47884.129780000047</v>
      </c>
      <c r="M8" s="25">
        <f t="shared" ref="M8:N8" si="8">M3+M4-M5</f>
        <v>87073.179800000013</v>
      </c>
      <c r="N8" s="25">
        <f t="shared" si="8"/>
        <v>41151.184199999989</v>
      </c>
      <c r="O8" s="25">
        <f t="shared" ref="O8" si="9">O3+O4-O5</f>
        <v>127796.62434000001</v>
      </c>
      <c r="P8" s="25">
        <f>P3+P4-P5</f>
        <v>10017.269139999989</v>
      </c>
    </row>
    <row r="9" spans="2:16" ht="24" customHeight="1" x14ac:dyDescent="0.2">
      <c r="B9" s="111" t="s">
        <v>47</v>
      </c>
      <c r="C9" s="112" t="s">
        <v>48</v>
      </c>
      <c r="D9" s="24">
        <f>(D3/D8)*100</f>
        <v>68.03163189223072</v>
      </c>
      <c r="E9" s="24">
        <f t="shared" ref="E9" si="10">(E3/E8)*100</f>
        <v>90.356887234099091</v>
      </c>
      <c r="F9" s="24">
        <f>(F3/F8)*100</f>
        <v>91.72571359235512</v>
      </c>
      <c r="G9" s="24">
        <f>(G3/G8)*100</f>
        <v>91.584407957775412</v>
      </c>
      <c r="H9" s="24">
        <f>(H3/H8)*100</f>
        <v>160.1980995765345</v>
      </c>
      <c r="I9" s="24">
        <f t="shared" ref="I9:J9" si="11">(I3/I8)*100</f>
        <v>118.69954094459128</v>
      </c>
      <c r="J9" s="24">
        <f t="shared" si="11"/>
        <v>164.25140545902062</v>
      </c>
      <c r="K9" s="24">
        <f t="shared" ref="K9:L9" si="12">(K3/K8)*100</f>
        <v>124.45496327306169</v>
      </c>
      <c r="L9" s="24">
        <f t="shared" si="12"/>
        <v>209.49681917765429</v>
      </c>
      <c r="M9" s="24">
        <f t="shared" ref="M9:N9" si="13">(M3/M8)*100</f>
        <v>162.17869397253818</v>
      </c>
      <c r="N9" s="24">
        <f t="shared" si="13"/>
        <v>238.46951456624188</v>
      </c>
      <c r="O9" s="24">
        <f t="shared" ref="O9:P9" si="14">(O3/O8)*100</f>
        <v>164.2140881449827</v>
      </c>
      <c r="P9" s="24">
        <f t="shared" si="14"/>
        <v>1260.4663643888091</v>
      </c>
    </row>
    <row r="10" spans="2:16" ht="26.1" customHeight="1" x14ac:dyDescent="0.2">
      <c r="B10" s="115" t="s">
        <v>63</v>
      </c>
      <c r="C10" s="116" t="s">
        <v>48</v>
      </c>
      <c r="D10" s="26">
        <f>(D3-D5)/D8*100</f>
        <v>9.4906068113837865</v>
      </c>
      <c r="E10" s="64">
        <f t="shared" ref="E10" si="15">(E3-E5)/E8*100</f>
        <v>-4.421248830596312</v>
      </c>
      <c r="F10" s="64">
        <f>(F3-F5)/F8*100</f>
        <v>-58.235975704502863</v>
      </c>
      <c r="G10" s="64">
        <f>(G3-G5)/G8*100</f>
        <v>-13.075426483848151</v>
      </c>
      <c r="H10" s="64">
        <f>(H3-H5)/H8*100</f>
        <v>-175.21696328513494</v>
      </c>
      <c r="I10" s="64">
        <f t="shared" ref="I10:J10" si="16">(I3-I5)/I8*100</f>
        <v>-12.321240035732089</v>
      </c>
      <c r="J10" s="64">
        <f t="shared" si="16"/>
        <v>-112.66412466532768</v>
      </c>
      <c r="K10" s="26">
        <f t="shared" ref="K10:L10" si="17">(K3-K5)/K8*100</f>
        <v>9.6116594920922012</v>
      </c>
      <c r="L10" s="64">
        <f t="shared" si="17"/>
        <v>-123.98888210514731</v>
      </c>
      <c r="M10" s="64">
        <f t="shared" ref="M10:N10" si="18">(M3-M5)/M8*100</f>
        <v>-39.816465046565355</v>
      </c>
      <c r="N10" s="64">
        <f t="shared" si="18"/>
        <v>-250.58574571956063</v>
      </c>
      <c r="O10" s="64">
        <f t="shared" ref="O10:P10" si="19">(O3-O5)/O8*100</f>
        <v>-5.0117940853898313</v>
      </c>
      <c r="P10" s="64">
        <f t="shared" si="19"/>
        <v>-1132.642831836703</v>
      </c>
    </row>
    <row r="11" spans="2:16" x14ac:dyDescent="0.2">
      <c r="B11" s="9" t="s">
        <v>57</v>
      </c>
    </row>
    <row r="12" spans="2:16" x14ac:dyDescent="0.2">
      <c r="B12" s="9" t="s">
        <v>58</v>
      </c>
    </row>
    <row r="13" spans="2:16" x14ac:dyDescent="0.2">
      <c r="B13" s="9" t="s">
        <v>59</v>
      </c>
      <c r="O13" s="11" t="s">
        <v>19</v>
      </c>
    </row>
    <row r="14" spans="2:16" x14ac:dyDescent="0.2">
      <c r="B14" s="9" t="s">
        <v>60</v>
      </c>
    </row>
    <row r="15" spans="2:16" x14ac:dyDescent="0.2">
      <c r="B15" s="9" t="s">
        <v>61</v>
      </c>
    </row>
    <row r="16" spans="2:16" x14ac:dyDescent="0.2">
      <c r="B16" s="9"/>
    </row>
    <row r="17" spans="2:3" ht="15.75" customHeight="1" x14ac:dyDescent="0.2">
      <c r="B17" s="67" t="s">
        <v>98</v>
      </c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  <row r="21" spans="2:3" x14ac:dyDescent="0.2">
      <c r="C21" s="12"/>
    </row>
    <row r="22" spans="2:3" x14ac:dyDescent="0.2">
      <c r="C22" s="12"/>
    </row>
    <row r="23" spans="2:3" x14ac:dyDescent="0.2">
      <c r="C23" s="12"/>
    </row>
    <row r="24" spans="2:3" x14ac:dyDescent="0.2">
      <c r="C24" s="12"/>
    </row>
    <row r="25" spans="2:3" x14ac:dyDescent="0.2">
      <c r="C25" s="12"/>
    </row>
    <row r="26" spans="2:3" x14ac:dyDescent="0.2">
      <c r="C26" s="12"/>
    </row>
    <row r="27" spans="2:3" x14ac:dyDescent="0.2">
      <c r="C27" s="12"/>
    </row>
  </sheetData>
  <sheetProtection selectLockedCells="1" selectUnlockedCells="1"/>
  <phoneticPr fontId="9" type="noConversion"/>
  <hyperlinks>
    <hyperlink ref="O13" location="ÍNDICE!A1" display="Voltar ao índice"/>
  </hyperlinks>
  <pageMargins left="0.74803149606299213" right="0.74803149606299213" top="0.98425196850393704" bottom="0.98425196850393704" header="0.51181102362204722" footer="0.51181102362204722"/>
  <pageSetup paperSize="9" scale="7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</vt:i4>
      </vt:variant>
    </vt:vector>
  </HeadingPairs>
  <TitlesOfParts>
    <vt:vector size="9" baseType="lpstr">
      <vt:lpstr>ÍNDICE</vt:lpstr>
      <vt:lpstr>1</vt:lpstr>
      <vt:lpstr>2</vt:lpstr>
      <vt:lpstr>3</vt:lpstr>
      <vt:lpstr>4</vt:lpstr>
      <vt:lpstr>5</vt:lpstr>
      <vt:lpstr>6</vt:lpstr>
      <vt:lpstr>7</vt:lpstr>
      <vt:lpstr>'1'!Área_de_Impressão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Ana Dias</cp:lastModifiedBy>
  <cp:lastPrinted>2019-05-30T10:30:11Z</cp:lastPrinted>
  <dcterms:created xsi:type="dcterms:W3CDTF">2011-10-20T09:12:20Z</dcterms:created>
  <dcterms:modified xsi:type="dcterms:W3CDTF">2023-07-26T10:29:26Z</dcterms:modified>
</cp:coreProperties>
</file>