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dos\Intrumentos_estruturados\"/>
    </mc:Choice>
  </mc:AlternateContent>
  <bookViews>
    <workbookView xWindow="0" yWindow="0" windowWidth="28800" windowHeight="12435" activeTab="3"/>
  </bookViews>
  <sheets>
    <sheet name="INDICE" sheetId="59" r:id="rId1"/>
    <sheet name="CAF" sheetId="61" r:id="rId2"/>
    <sheet name="Agricultura" sheetId="62" r:id="rId3"/>
    <sheet name="Silviculturaª" sheetId="60" r:id="rId4"/>
    <sheet name="Imp_Exp_Hortofrutícolas" sheetId="43" r:id="rId5"/>
    <sheet name="Imp_Exp_Pecuária" sheetId="44" r:id="rId6"/>
    <sheet name="Imp_Exp_Carnes" sheetId="56" r:id="rId7"/>
    <sheet name="Imp_Exp_Vinho" sheetId="45" r:id="rId8"/>
    <sheet name="Imp_Exp_Azeite" sheetId="46" r:id="rId9"/>
    <sheet name="Imp_Exp_Cereais" sheetId="47" r:id="rId10"/>
    <sheet name="Imp_Exp_ProdutosFloresta" sheetId="58" r:id="rId11"/>
    <sheet name="Imp_Exp_Cortiça" sheetId="48" r:id="rId12"/>
    <sheet name="Imp_Exp_Madeira" sheetId="49" r:id="rId13"/>
    <sheet name="Imp_Exp_Pasta madeira" sheetId="50" r:id="rId14"/>
    <sheet name="Imp_Exp_Papel e cartão" sheetId="57" r:id="rId15"/>
  </sheets>
  <definedNames>
    <definedName name="_xlnm._FilterDatabase" localSheetId="8" hidden="1">Imp_Exp_Azeite!$A$43:$T$46</definedName>
    <definedName name="_xlnm._FilterDatabase" localSheetId="6" hidden="1">Imp_Exp_Carnes!$A$51:$T$54</definedName>
    <definedName name="_xlnm._FilterDatabase" localSheetId="9" hidden="1">Imp_Exp_Cereais!$A$55:$T$58</definedName>
    <definedName name="_xlnm._FilterDatabase" localSheetId="11" hidden="1">Imp_Exp_Cortiça!$A$47:$T$50</definedName>
    <definedName name="_xlnm._FilterDatabase" localSheetId="4" hidden="1">Imp_Exp_Hortofrutícolas!$A$47:$W$50</definedName>
    <definedName name="_xlnm._FilterDatabase" localSheetId="12" hidden="1">Imp_Exp_Madeira!$A$39:$T$42</definedName>
    <definedName name="_xlnm._FilterDatabase" localSheetId="14" hidden="1">'Imp_Exp_Papel e cartão'!$A$39:$T$42</definedName>
    <definedName name="_xlnm._FilterDatabase" localSheetId="13" hidden="1">'Imp_Exp_Pasta madeira'!$A$39:$T$42</definedName>
    <definedName name="_xlnm._FilterDatabase" localSheetId="5" hidden="1">Imp_Exp_Pecuária!$A$47:$T$50</definedName>
    <definedName name="_xlnm._FilterDatabase" localSheetId="10" hidden="1">Imp_Exp_ProdutosFloresta!$A$51:$T$54</definedName>
    <definedName name="_xlnm._FilterDatabase" localSheetId="7" hidden="1">Imp_Exp_Vinho!$A$39:$T$42</definedName>
    <definedName name="_xlnm._FilterDatabase" hidden="1">#N/A</definedName>
    <definedName name="dados" localSheetId="6">#REF!</definedName>
    <definedName name="dados" localSheetId="14">#REF!</definedName>
    <definedName name="dados" localSheetId="10">#REF!</definedName>
    <definedName name="dados" localSheetId="3">#REF!</definedName>
    <definedName name="dados">#REF!</definedName>
    <definedName name="Evolução_da_Formação_Bruta_de_Capital_Fixo_na_Agricultura">#REF!</definedName>
    <definedName name="Evolução_da_Produção__Consumos_Intermédios__VABpm_e_volume_de_trabalho_Agrícolas">#REF!</definedName>
    <definedName name="Evolução_da_produção_agrícola__a_preços_base___preços_constantes_2016__milhões_de_euros">#REF!</definedName>
    <definedName name="Evolução_da_produção_agrícola__a_preços_base___preços_correntes__milhões_de_euros">#REF!</definedName>
    <definedName name="Evolução_da_produção_silvícola_preços_constantes_2016__milhões_de_euros">Silviculturaª!$A$34</definedName>
    <definedName name="Evolução_da_produção_silvícola_preços_correntes__milhões_de_euros">Silviculturaª!$A$7</definedName>
    <definedName name="Evolução_do_Índice_de_Preços_implícito_na_produção_silvícola">Silviculturaª!$A$61</definedName>
    <definedName name="Evolução_do_índice_de_preços_implícito_nos_consumos_intermédios_agrícolas">#REF!</definedName>
    <definedName name="Evolução_do_índice_de_preços_implícitos_na_produção_agrícola">#REF!</definedName>
    <definedName name="Evolução_do_VAB_da_agricultura__da_silvicultura__das_indústrias_agrolimentares__IABT___das_indústrias_florestais__IF___do_complexo_agroalimentar__do_complexo_florestal_e_PIBpm">#REF!</definedName>
    <definedName name="Evolução_dos_consumos_intermédios_agrícolas__preços_constantes_2016__milhões_de_euros">#REF!</definedName>
    <definedName name="Evolução_dos_consumos_intermédios_agrícolas__preços_correntes__milhões_de_euros">#REF!</definedName>
    <definedName name="Exportações__milhões_de_euros">#REF!</definedName>
    <definedName name="Grau_de_autoaprovisionamento1_de_bens_alimentares2">#REF!</definedName>
    <definedName name="HTML_CodePage" hidden="1">1252</definedName>
    <definedName name="HTML_Control" localSheetId="8" hidden="1">{"'ctcicom'!$A$1:$G$35","'ctcicom'!$K$19","'hitextracom'!$H$8:$I$8"}</definedName>
    <definedName name="HTML_Control" localSheetId="6" hidden="1">{"'ctcicom'!$A$1:$G$35","'ctcicom'!$K$19","'hitextracom'!$H$8:$I$8"}</definedName>
    <definedName name="HTML_Control" localSheetId="9" hidden="1">{"'ctcicom'!$A$1:$G$35","'ctcicom'!$K$19","'hitextracom'!$H$8:$I$8"}</definedName>
    <definedName name="HTML_Control" localSheetId="11" hidden="1">{"'ctcicom'!$A$1:$G$35","'ctcicom'!$K$19","'hitextracom'!$H$8:$I$8"}</definedName>
    <definedName name="HTML_Control" localSheetId="4" hidden="1">{"'ctcicom'!$A$1:$G$35","'ctcicom'!$K$19","'hitextracom'!$H$8:$I$8"}</definedName>
    <definedName name="HTML_Control" localSheetId="12" hidden="1">{"'ctcicom'!$A$1:$G$35","'ctcicom'!$K$19","'hitextracom'!$H$8:$I$8"}</definedName>
    <definedName name="HTML_Control" localSheetId="14" hidden="1">{"'ctcicom'!$A$1:$G$35","'ctcicom'!$K$19","'hitextracom'!$H$8:$I$8"}</definedName>
    <definedName name="HTML_Control" localSheetId="13" hidden="1">{"'ctcicom'!$A$1:$G$35","'ctcicom'!$K$19","'hitextracom'!$H$8:$I$8"}</definedName>
    <definedName name="HTML_Control" localSheetId="5" hidden="1">{"'ctcicom'!$A$1:$G$35","'ctcicom'!$K$19","'hitextracom'!$H$8:$I$8"}</definedName>
    <definedName name="HTML_Control" localSheetId="10" hidden="1">{"'ctcicom'!$A$1:$G$35","'ctcicom'!$K$19","'hitextracom'!$H$8:$I$8"}</definedName>
    <definedName name="HTML_Control" localSheetId="7" hidden="1">{"'ctcicom'!$A$1:$G$35","'ctcicom'!$K$19","'hitextracom'!$H$8:$I$8"}</definedName>
    <definedName name="HTML_Control" localSheetId="0" hidden="1">{"'ctcicom'!$A$1:$G$35","'ctcicom'!$K$19","'hitextracom'!$H$8:$I$8"}</definedName>
    <definedName name="HTML_Control" localSheetId="3" hidden="1">{"'ctcicom'!$A$1:$G$35","'ctcicom'!$K$19","'hitextracom'!$H$8:$I$8"}</definedName>
    <definedName name="HTML_Control" hidden="1">{"'ctcicom'!$A$1:$G$35","'ctcicom'!$K$19","'hitextracom'!$H$8:$I$8"}</definedName>
    <definedName name="HTML_Description" hidden="1">""</definedName>
    <definedName name="HTML_Email" hidden="1">""</definedName>
    <definedName name="HTML_Header" hidden="1">"ctcicom"</definedName>
    <definedName name="HTML_LastUpdate" hidden="1">"14/05/98"</definedName>
    <definedName name="HTML_LineAfter" hidden="1">FALSE</definedName>
    <definedName name="HTML_LineBefore" hidden="1">FALSE</definedName>
    <definedName name="HTML_Name" hidden="1">"gaspacl"</definedName>
    <definedName name="HTML_OBDlg2" hidden="1">TRUE</definedName>
    <definedName name="HTML_OBDlg4" hidden="1">TRUE</definedName>
    <definedName name="HTML_OS" hidden="1">0</definedName>
    <definedName name="HTML_PathFile" hidden="1">"d:\gas\My2HTML.htm"</definedName>
    <definedName name="HTML_Title" hidden="1">"Hong Kong"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mportações__milhões_de_euros">#REF!</definedName>
    <definedName name="index1" localSheetId="8" hidden="1">{"'ctcicom'!$A$1:$G$35","'ctcicom'!$K$19","'hitextracom'!$H$8:$I$8"}</definedName>
    <definedName name="index1" localSheetId="6" hidden="1">{"'ctcicom'!$A$1:$G$35","'ctcicom'!$K$19","'hitextracom'!$H$8:$I$8"}</definedName>
    <definedName name="index1" localSheetId="9" hidden="1">{"'ctcicom'!$A$1:$G$35","'ctcicom'!$K$19","'hitextracom'!$H$8:$I$8"}</definedName>
    <definedName name="index1" localSheetId="11" hidden="1">{"'ctcicom'!$A$1:$G$35","'ctcicom'!$K$19","'hitextracom'!$H$8:$I$8"}</definedName>
    <definedName name="index1" localSheetId="4" hidden="1">{"'ctcicom'!$A$1:$G$35","'ctcicom'!$K$19","'hitextracom'!$H$8:$I$8"}</definedName>
    <definedName name="index1" localSheetId="12" hidden="1">{"'ctcicom'!$A$1:$G$35","'ctcicom'!$K$19","'hitextracom'!$H$8:$I$8"}</definedName>
    <definedName name="index1" localSheetId="14" hidden="1">{"'ctcicom'!$A$1:$G$35","'ctcicom'!$K$19","'hitextracom'!$H$8:$I$8"}</definedName>
    <definedName name="index1" localSheetId="13" hidden="1">{"'ctcicom'!$A$1:$G$35","'ctcicom'!$K$19","'hitextracom'!$H$8:$I$8"}</definedName>
    <definedName name="index1" localSheetId="5" hidden="1">{"'ctcicom'!$A$1:$G$35","'ctcicom'!$K$19","'hitextracom'!$H$8:$I$8"}</definedName>
    <definedName name="index1" localSheetId="10" hidden="1">{"'ctcicom'!$A$1:$G$35","'ctcicom'!$K$19","'hitextracom'!$H$8:$I$8"}</definedName>
    <definedName name="index1" localSheetId="7" hidden="1">{"'ctcicom'!$A$1:$G$35","'ctcicom'!$K$19","'hitextracom'!$H$8:$I$8"}</definedName>
    <definedName name="index1" localSheetId="0" hidden="1">{"'ctcicom'!$A$1:$G$35","'ctcicom'!$K$19","'hitextracom'!$H$8:$I$8"}</definedName>
    <definedName name="index1" localSheetId="3" hidden="1">{"'ctcicom'!$A$1:$G$35","'ctcicom'!$K$19","'hitextracom'!$H$8:$I$8"}</definedName>
    <definedName name="index1" hidden="1">{"'ctcicom'!$A$1:$G$35","'ctcicom'!$K$19","'hitextracom'!$H$8:$I$8"}</definedName>
    <definedName name="Peso_do_VAB_dos_Complexos_Agroalimentar_e_Florestal_no_PIBpm">#REF!</definedName>
    <definedName name="Peso_nas_Exportações">#REF!</definedName>
    <definedName name="Peso_nas_Importações">#REF!</definedName>
    <definedName name="Peso_no_saldo_comercial">#REF!</definedName>
    <definedName name="Power_of_10" localSheetId="6">#REF!</definedName>
    <definedName name="Power_of_10" localSheetId="14">#REF!</definedName>
    <definedName name="Power_of_10" localSheetId="10">#REF!</definedName>
    <definedName name="Power_of_10" localSheetId="3">#REF!</definedName>
    <definedName name="Power_of_10">#REF!</definedName>
    <definedName name="_xlnm.Print_Area" localSheetId="2">Agricultura!$A$1:$AD$191</definedName>
    <definedName name="_xlnm.Print_Area" localSheetId="1">CAF!$A$1:$AC$183</definedName>
    <definedName name="_xlnm.Print_Area" localSheetId="8">Imp_Exp_Azeite!$A$1:$AA$24</definedName>
    <definedName name="_xlnm.Print_Area" localSheetId="6">Imp_Exp_Carnes!$A$1:$AA$32</definedName>
    <definedName name="_xlnm.Print_Area" localSheetId="9">Imp_Exp_Cereais!$A$1:$AA$36</definedName>
    <definedName name="_xlnm.Print_Area" localSheetId="11">Imp_Exp_Cortiça!$A$1:$AA$28</definedName>
    <definedName name="_xlnm.Print_Area" localSheetId="4">Imp_Exp_Hortofrutícolas!$A$1:$AA$28</definedName>
    <definedName name="_xlnm.Print_Area" localSheetId="12">Imp_Exp_Madeira!$A$1:$AA$20</definedName>
    <definedName name="_xlnm.Print_Area" localSheetId="14">'Imp_Exp_Papel e cartão'!$A$1:$AA$20</definedName>
    <definedName name="_xlnm.Print_Area" localSheetId="13">'Imp_Exp_Pasta madeira'!$A$1:$AA$20</definedName>
    <definedName name="_xlnm.Print_Area" localSheetId="5">Imp_Exp_Pecuária!$A$1:$AA$28</definedName>
    <definedName name="_xlnm.Print_Area" localSheetId="10">Imp_Exp_ProdutosFloresta!$A$1:$AA$32</definedName>
    <definedName name="_xlnm.Print_Area" localSheetId="7">Imp_Exp_Vinho!$A$1:$AA$20</definedName>
    <definedName name="_xlnm.Print_Area" localSheetId="0">INDICE!$C$1:$E$21</definedName>
    <definedName name="_xlnm.Print_Area" localSheetId="3">Silviculturaª!$A$1:$AE$86</definedName>
    <definedName name="_xlnm.Print_Titles" localSheetId="2">Agricultura!$1:$1</definedName>
    <definedName name="_xlnm.Print_Titles" localSheetId="1">CAF!$1:$1</definedName>
    <definedName name="_xlnm.Print_Titles" localSheetId="8">Imp_Exp_Azeite!$1:$1</definedName>
    <definedName name="_xlnm.Print_Titles" localSheetId="6">Imp_Exp_Carnes!$1:$1</definedName>
    <definedName name="_xlnm.Print_Titles" localSheetId="9">Imp_Exp_Cereais!$1:$1</definedName>
    <definedName name="_xlnm.Print_Titles" localSheetId="11">Imp_Exp_Cortiça!$1:$1</definedName>
    <definedName name="_xlnm.Print_Titles" localSheetId="4">Imp_Exp_Hortofrutícolas!$1:$1</definedName>
    <definedName name="_xlnm.Print_Titles" localSheetId="12">Imp_Exp_Madeira!$1:$1</definedName>
    <definedName name="_xlnm.Print_Titles" localSheetId="14">'Imp_Exp_Papel e cartão'!$1:$1</definedName>
    <definedName name="_xlnm.Print_Titles" localSheetId="13">'Imp_Exp_Pasta madeira'!$1:$1</definedName>
    <definedName name="_xlnm.Print_Titles" localSheetId="5">Imp_Exp_Pecuária!$1:$1</definedName>
    <definedName name="_xlnm.Print_Titles" localSheetId="10">Imp_Exp_ProdutosFloresta!$1:$1</definedName>
    <definedName name="_xlnm.Print_Titles" localSheetId="7">Imp_Exp_Vinho!$1:$1</definedName>
    <definedName name="_xlnm.Print_Titles" localSheetId="0">INDICE!$1:$3</definedName>
    <definedName name="_xlnm.Print_Titles" localSheetId="3">Silviculturaª!$1:$1</definedName>
    <definedName name="Saldo_comercial__milhões_de_euros">#REF!</definedName>
    <definedName name="Taxa_de_cobertura">#REF!</definedName>
  </definedNames>
  <calcPr calcId="152511"/>
</workbook>
</file>

<file path=xl/calcChain.xml><?xml version="1.0" encoding="utf-8"?>
<calcChain xmlns="http://schemas.openxmlformats.org/spreadsheetml/2006/main">
  <c r="V29" i="60" l="1"/>
  <c r="V28" i="60"/>
  <c r="V27" i="60"/>
  <c r="V26" i="60"/>
  <c r="V25" i="60"/>
  <c r="V24" i="60"/>
  <c r="V23" i="60"/>
  <c r="V22" i="60"/>
  <c r="V21" i="60"/>
  <c r="V20" i="60"/>
  <c r="V19" i="60"/>
  <c r="V18" i="60"/>
  <c r="V17" i="60"/>
  <c r="V16" i="60"/>
  <c r="V15" i="60"/>
  <c r="V14" i="60"/>
  <c r="V13" i="60"/>
  <c r="V12" i="60"/>
  <c r="V11" i="60"/>
  <c r="V10" i="60"/>
  <c r="AA16" i="58"/>
  <c r="Z16" i="58"/>
  <c r="Y16" i="58"/>
  <c r="X16" i="58"/>
  <c r="AA15" i="58"/>
  <c r="Z15" i="58"/>
  <c r="Y15" i="58"/>
  <c r="X15" i="58"/>
  <c r="AA14" i="58"/>
  <c r="Z14" i="58"/>
  <c r="Y14" i="58"/>
  <c r="X14" i="58"/>
  <c r="AA13" i="58"/>
  <c r="Z13" i="58"/>
  <c r="Y13" i="58"/>
  <c r="X13" i="58"/>
  <c r="AA12" i="58"/>
  <c r="Z12" i="58"/>
  <c r="Y12" i="58"/>
  <c r="X12" i="58"/>
  <c r="AA11" i="58"/>
  <c r="Z11" i="58"/>
  <c r="Y11" i="58"/>
  <c r="X11" i="58"/>
  <c r="AA10" i="58"/>
  <c r="Z10" i="58"/>
  <c r="Y10" i="58"/>
  <c r="X10" i="58"/>
  <c r="AA9" i="58"/>
  <c r="Z9" i="58"/>
  <c r="Y9" i="58"/>
  <c r="X9" i="58"/>
  <c r="AA8" i="58"/>
  <c r="Z8" i="58"/>
  <c r="Y8" i="58"/>
  <c r="X8" i="58"/>
  <c r="AA7" i="58"/>
  <c r="Z7" i="58"/>
  <c r="Y7" i="58"/>
  <c r="X7" i="58"/>
  <c r="AA6" i="58"/>
  <c r="Z6" i="58"/>
  <c r="Y6" i="58"/>
  <c r="X6" i="58"/>
  <c r="AA5" i="58"/>
  <c r="Z5" i="58"/>
  <c r="Y5" i="58"/>
  <c r="X5" i="58"/>
  <c r="AA4" i="58"/>
  <c r="Z4" i="58"/>
  <c r="Y4" i="58"/>
  <c r="X4" i="58"/>
  <c r="AA3" i="58"/>
  <c r="Z3" i="58"/>
  <c r="Y3" i="58"/>
  <c r="X3" i="58"/>
  <c r="AA20" i="47"/>
  <c r="Z20" i="47"/>
  <c r="Y20" i="47"/>
  <c r="X20" i="47"/>
  <c r="AA19" i="47"/>
  <c r="Z19" i="47"/>
  <c r="Y19" i="47"/>
  <c r="X19" i="47"/>
  <c r="AA18" i="47"/>
  <c r="Z18" i="47"/>
  <c r="Y18" i="47"/>
  <c r="X18" i="47"/>
  <c r="AA17" i="47"/>
  <c r="Z17" i="47"/>
  <c r="Y17" i="47"/>
  <c r="X17" i="47"/>
  <c r="AA16" i="47"/>
  <c r="Z16" i="47"/>
  <c r="Y16" i="47"/>
  <c r="X16" i="47"/>
  <c r="AA15" i="47"/>
  <c r="Z15" i="47"/>
  <c r="Y15" i="47"/>
  <c r="X15" i="47"/>
  <c r="AA14" i="47"/>
  <c r="Z14" i="47"/>
  <c r="Y14" i="47"/>
  <c r="X14" i="47"/>
  <c r="AA13" i="47"/>
  <c r="Z13" i="47"/>
  <c r="Y13" i="47"/>
  <c r="X13" i="47"/>
  <c r="AA12" i="47"/>
  <c r="Z12" i="47"/>
  <c r="Y12" i="47"/>
  <c r="X12" i="47"/>
  <c r="AA11" i="47"/>
  <c r="Z11" i="47"/>
  <c r="Y11" i="47"/>
  <c r="X11" i="47"/>
  <c r="AA10" i="47"/>
  <c r="Z10" i="47"/>
  <c r="Y10" i="47"/>
  <c r="X10" i="47"/>
  <c r="AA9" i="47"/>
  <c r="Z9" i="47"/>
  <c r="Y9" i="47"/>
  <c r="X9" i="47"/>
  <c r="AA8" i="47"/>
  <c r="Z8" i="47"/>
  <c r="Y8" i="47"/>
  <c r="X8" i="47"/>
  <c r="AA7" i="47"/>
  <c r="Z7" i="47"/>
  <c r="Y7" i="47"/>
  <c r="X7" i="47"/>
  <c r="AA6" i="47"/>
  <c r="Z6" i="47"/>
  <c r="Y6" i="47"/>
  <c r="X6" i="47"/>
  <c r="AA5" i="47"/>
  <c r="Z5" i="47"/>
  <c r="Y5" i="47"/>
  <c r="X5" i="47"/>
  <c r="AA4" i="47"/>
  <c r="Z4" i="47"/>
  <c r="Y4" i="47"/>
  <c r="X4" i="47"/>
  <c r="AA3" i="47"/>
  <c r="Z3" i="47"/>
  <c r="Y3" i="47"/>
  <c r="X3" i="47"/>
  <c r="AA8" i="46"/>
  <c r="Z8" i="46"/>
  <c r="Y8" i="46"/>
  <c r="X8" i="46"/>
  <c r="AA7" i="46"/>
  <c r="Z7" i="46"/>
  <c r="Y7" i="46"/>
  <c r="X7" i="46"/>
  <c r="AA6" i="46"/>
  <c r="Z6" i="46"/>
  <c r="Y6" i="46"/>
  <c r="X6" i="46"/>
  <c r="AA5" i="46"/>
  <c r="Z5" i="46"/>
  <c r="Y5" i="46"/>
  <c r="X5" i="46"/>
  <c r="AA4" i="46"/>
  <c r="Z4" i="46"/>
  <c r="Y4" i="46"/>
  <c r="X4" i="46"/>
  <c r="AA3" i="46"/>
  <c r="Z3" i="46"/>
  <c r="Y3" i="46"/>
  <c r="X3" i="46"/>
  <c r="AA4" i="45"/>
  <c r="Z4" i="45"/>
  <c r="Y4" i="45"/>
  <c r="X4" i="45"/>
  <c r="AA3" i="45"/>
  <c r="Z3" i="45"/>
  <c r="Y3" i="45"/>
  <c r="X3" i="45"/>
  <c r="AA16" i="56"/>
  <c r="Z16" i="56"/>
  <c r="Y16" i="56"/>
  <c r="X16" i="56"/>
  <c r="AA15" i="56"/>
  <c r="Z15" i="56"/>
  <c r="Y15" i="56"/>
  <c r="X15" i="56"/>
  <c r="AA14" i="56"/>
  <c r="Z14" i="56"/>
  <c r="Y14" i="56"/>
  <c r="X14" i="56"/>
  <c r="AA13" i="56"/>
  <c r="Z13" i="56"/>
  <c r="Y13" i="56"/>
  <c r="X13" i="56"/>
  <c r="AA12" i="56"/>
  <c r="Z12" i="56"/>
  <c r="Y12" i="56"/>
  <c r="X12" i="56"/>
  <c r="AA11" i="56"/>
  <c r="Z11" i="56"/>
  <c r="Y11" i="56"/>
  <c r="X11" i="56"/>
  <c r="AA10" i="56"/>
  <c r="Z10" i="56"/>
  <c r="Y10" i="56"/>
  <c r="X10" i="56"/>
  <c r="AA9" i="56"/>
  <c r="Z9" i="56"/>
  <c r="Y9" i="56"/>
  <c r="X9" i="56"/>
  <c r="AA8" i="56"/>
  <c r="Z8" i="56"/>
  <c r="Y8" i="56"/>
  <c r="X8" i="56"/>
  <c r="AA7" i="56"/>
  <c r="Z7" i="56"/>
  <c r="Y7" i="56"/>
  <c r="X7" i="56"/>
  <c r="AA6" i="56"/>
  <c r="Z6" i="56"/>
  <c r="Y6" i="56"/>
  <c r="X6" i="56"/>
  <c r="AA5" i="56"/>
  <c r="Z5" i="56"/>
  <c r="Y5" i="56"/>
  <c r="X5" i="56"/>
  <c r="AA4" i="56"/>
  <c r="Z4" i="56"/>
  <c r="Y4" i="56"/>
  <c r="X4" i="56"/>
  <c r="AA3" i="56"/>
  <c r="Z3" i="56"/>
  <c r="Y3" i="56"/>
  <c r="X3" i="56"/>
  <c r="AA12" i="44"/>
  <c r="Z12" i="44"/>
  <c r="Y12" i="44"/>
  <c r="X12" i="44"/>
  <c r="AA11" i="44"/>
  <c r="Z11" i="44"/>
  <c r="Y11" i="44"/>
  <c r="X11" i="44"/>
  <c r="AA10" i="44"/>
  <c r="Z10" i="44"/>
  <c r="Y10" i="44"/>
  <c r="X10" i="44"/>
  <c r="AA9" i="44"/>
  <c r="Z9" i="44"/>
  <c r="Y9" i="44"/>
  <c r="X9" i="44"/>
  <c r="AA8" i="44"/>
  <c r="Z8" i="44"/>
  <c r="Y8" i="44"/>
  <c r="X8" i="44"/>
  <c r="AA7" i="44"/>
  <c r="Z7" i="44"/>
  <c r="Y7" i="44"/>
  <c r="X7" i="44"/>
  <c r="AA6" i="44"/>
  <c r="Z6" i="44"/>
  <c r="Y6" i="44"/>
  <c r="X6" i="44"/>
  <c r="AA5" i="44"/>
  <c r="Z5" i="44"/>
  <c r="Y5" i="44"/>
  <c r="X5" i="44"/>
  <c r="AA4" i="44"/>
  <c r="Z4" i="44"/>
  <c r="Y4" i="44"/>
  <c r="X4" i="44"/>
  <c r="AA3" i="44"/>
  <c r="Z3" i="44"/>
  <c r="Y3" i="44"/>
  <c r="X3" i="44"/>
  <c r="AA12" i="43"/>
  <c r="Z12" i="43"/>
  <c r="Y12" i="43"/>
  <c r="X12" i="43"/>
  <c r="AA11" i="43"/>
  <c r="Z11" i="43"/>
  <c r="Y11" i="43"/>
  <c r="X11" i="43"/>
  <c r="AA10" i="43"/>
  <c r="Z10" i="43"/>
  <c r="Y10" i="43"/>
  <c r="X10" i="43"/>
  <c r="AA9" i="43"/>
  <c r="Z9" i="43"/>
  <c r="Y9" i="43"/>
  <c r="X9" i="43"/>
  <c r="AA8" i="43"/>
  <c r="Z8" i="43"/>
  <c r="Y8" i="43"/>
  <c r="X8" i="43"/>
  <c r="AA7" i="43"/>
  <c r="Z7" i="43"/>
  <c r="Y7" i="43"/>
  <c r="X7" i="43"/>
  <c r="AA6" i="43"/>
  <c r="Z6" i="43"/>
  <c r="Y6" i="43"/>
  <c r="X6" i="43"/>
  <c r="AA5" i="43"/>
  <c r="Z5" i="43"/>
  <c r="Y5" i="43"/>
  <c r="X5" i="43"/>
  <c r="AA4" i="43"/>
  <c r="Z4" i="43"/>
  <c r="Y4" i="43"/>
  <c r="X4" i="43"/>
  <c r="X3" i="43"/>
  <c r="AA3" i="43"/>
  <c r="Z3" i="43"/>
  <c r="Y3" i="43"/>
  <c r="Z27" i="62" l="1"/>
  <c r="Z26" i="62"/>
  <c r="Z25" i="62"/>
  <c r="Z24" i="62"/>
  <c r="Z22" i="62"/>
  <c r="Z21" i="62"/>
  <c r="Z20" i="62"/>
  <c r="Z18" i="62"/>
  <c r="Z17" i="62"/>
  <c r="Z16" i="62"/>
  <c r="X27" i="62"/>
  <c r="X26" i="62"/>
  <c r="X25" i="62"/>
  <c r="X24" i="62"/>
  <c r="X22" i="62"/>
  <c r="X21" i="62"/>
  <c r="X20" i="62"/>
  <c r="Y27" i="62"/>
  <c r="Y26" i="62"/>
  <c r="Y25" i="62"/>
  <c r="Y24" i="62"/>
  <c r="Y22" i="62"/>
  <c r="Y21" i="62"/>
  <c r="Y20" i="62"/>
  <c r="Y18" i="62"/>
  <c r="Y17" i="62"/>
  <c r="Y16" i="62"/>
  <c r="X18" i="62"/>
  <c r="X17" i="62"/>
  <c r="X16" i="62"/>
  <c r="AA4" i="57"/>
  <c r="Z4" i="57"/>
  <c r="Y4" i="57"/>
  <c r="X4" i="57"/>
  <c r="AA3" i="57"/>
  <c r="Z3" i="57"/>
  <c r="Y3" i="57"/>
  <c r="X3" i="57"/>
  <c r="AA4" i="50"/>
  <c r="Z4" i="50"/>
  <c r="Y4" i="50"/>
  <c r="X4" i="50"/>
  <c r="AA3" i="50"/>
  <c r="Z3" i="50"/>
  <c r="Y3" i="50"/>
  <c r="X3" i="50"/>
  <c r="AA4" i="49"/>
  <c r="Z4" i="49"/>
  <c r="Y4" i="49"/>
  <c r="X4" i="49"/>
  <c r="AA3" i="49"/>
  <c r="Z3" i="49"/>
  <c r="Y3" i="49"/>
  <c r="X3" i="49"/>
  <c r="AA12" i="48"/>
  <c r="Z12" i="48"/>
  <c r="Y12" i="48"/>
  <c r="X12" i="48"/>
  <c r="AA11" i="48"/>
  <c r="Z11" i="48"/>
  <c r="Y11" i="48"/>
  <c r="X11" i="48"/>
  <c r="AA10" i="48"/>
  <c r="Z10" i="48"/>
  <c r="Y10" i="48"/>
  <c r="X10" i="48"/>
  <c r="AA9" i="48"/>
  <c r="Z9" i="48"/>
  <c r="Y9" i="48"/>
  <c r="X9" i="48"/>
  <c r="AA8" i="48"/>
  <c r="Z8" i="48"/>
  <c r="Y8" i="48"/>
  <c r="X8" i="48"/>
  <c r="AA7" i="48"/>
  <c r="Z7" i="48"/>
  <c r="Y7" i="48"/>
  <c r="X7" i="48"/>
  <c r="AA6" i="48"/>
  <c r="Z6" i="48"/>
  <c r="Y6" i="48"/>
  <c r="X6" i="48"/>
  <c r="AA5" i="48"/>
  <c r="Z5" i="48"/>
  <c r="Y5" i="48"/>
  <c r="X5" i="48"/>
  <c r="AA4" i="48"/>
  <c r="Z4" i="48"/>
  <c r="Y4" i="48"/>
  <c r="X4" i="48"/>
  <c r="AA3" i="48"/>
  <c r="Z3" i="48"/>
  <c r="Y3" i="48"/>
  <c r="X3" i="48"/>
  <c r="X19" i="61"/>
  <c r="X18" i="61"/>
  <c r="Y188" i="62" l="1"/>
  <c r="V188" i="62"/>
  <c r="AC188" i="62" s="1"/>
  <c r="U188" i="62"/>
  <c r="T188" i="62"/>
  <c r="S188" i="62"/>
  <c r="R188" i="62"/>
  <c r="Q188" i="62"/>
  <c r="P188" i="62"/>
  <c r="O188" i="62"/>
  <c r="N188" i="62"/>
  <c r="M188" i="62"/>
  <c r="L188" i="62"/>
  <c r="Z188" i="62" s="1"/>
  <c r="K188" i="62"/>
  <c r="J188" i="62"/>
  <c r="I188" i="62"/>
  <c r="H188" i="62"/>
  <c r="G188" i="62"/>
  <c r="F188" i="62"/>
  <c r="E188" i="62"/>
  <c r="D188" i="62"/>
  <c r="C188" i="62"/>
  <c r="B188" i="62"/>
  <c r="V187" i="62"/>
  <c r="U187" i="62"/>
  <c r="T187" i="62"/>
  <c r="S187" i="62"/>
  <c r="R187" i="62"/>
  <c r="Q187" i="62"/>
  <c r="P187" i="62"/>
  <c r="O187" i="62"/>
  <c r="N187" i="62"/>
  <c r="M187" i="62"/>
  <c r="L187" i="62"/>
  <c r="Z187" i="62" s="1"/>
  <c r="K187" i="62"/>
  <c r="J187" i="62"/>
  <c r="I187" i="62"/>
  <c r="H187" i="62"/>
  <c r="G187" i="62"/>
  <c r="F187" i="62"/>
  <c r="E187" i="62"/>
  <c r="D187" i="62"/>
  <c r="C187" i="62"/>
  <c r="B187" i="62"/>
  <c r="Y187" i="62" s="1"/>
  <c r="Y186" i="62"/>
  <c r="V186" i="62"/>
  <c r="AC186" i="62" s="1"/>
  <c r="U186" i="62"/>
  <c r="T186" i="62"/>
  <c r="S186" i="62"/>
  <c r="R186" i="62"/>
  <c r="Q186" i="62"/>
  <c r="P186" i="62"/>
  <c r="O186" i="62"/>
  <c r="N186" i="62"/>
  <c r="M186" i="62"/>
  <c r="L186" i="62"/>
  <c r="Z186" i="62" s="1"/>
  <c r="K186" i="62"/>
  <c r="J186" i="62"/>
  <c r="I186" i="62"/>
  <c r="H186" i="62"/>
  <c r="G186" i="62"/>
  <c r="F186" i="62"/>
  <c r="E186" i="62"/>
  <c r="D186" i="62"/>
  <c r="C186" i="62"/>
  <c r="B186" i="62"/>
  <c r="V185" i="62"/>
  <c r="U185" i="62"/>
  <c r="T185" i="62"/>
  <c r="S185" i="62"/>
  <c r="R185" i="62"/>
  <c r="Q185" i="62"/>
  <c r="P185" i="62"/>
  <c r="O185" i="62"/>
  <c r="N185" i="62"/>
  <c r="M185" i="62"/>
  <c r="L185" i="62"/>
  <c r="Z185" i="62" s="1"/>
  <c r="K185" i="62"/>
  <c r="J185" i="62"/>
  <c r="I185" i="62"/>
  <c r="H185" i="62"/>
  <c r="G185" i="62"/>
  <c r="F185" i="62"/>
  <c r="E185" i="62"/>
  <c r="D185" i="62"/>
  <c r="C185" i="62"/>
  <c r="B185" i="62"/>
  <c r="Y185" i="62" s="1"/>
  <c r="Y184" i="62"/>
  <c r="V184" i="62"/>
  <c r="AC184" i="62" s="1"/>
  <c r="U184" i="62"/>
  <c r="T184" i="62"/>
  <c r="S184" i="62"/>
  <c r="R184" i="62"/>
  <c r="Q184" i="62"/>
  <c r="P184" i="62"/>
  <c r="O184" i="62"/>
  <c r="N184" i="62"/>
  <c r="M184" i="62"/>
  <c r="L184" i="62"/>
  <c r="Z184" i="62" s="1"/>
  <c r="K184" i="62"/>
  <c r="J184" i="62"/>
  <c r="I184" i="62"/>
  <c r="H184" i="62"/>
  <c r="G184" i="62"/>
  <c r="F184" i="62"/>
  <c r="E184" i="62"/>
  <c r="D184" i="62"/>
  <c r="C184" i="62"/>
  <c r="B184" i="62"/>
  <c r="V183" i="62"/>
  <c r="U183" i="62"/>
  <c r="T183" i="62"/>
  <c r="S183" i="62"/>
  <c r="R183" i="62"/>
  <c r="Q183" i="62"/>
  <c r="P183" i="62"/>
  <c r="O183" i="62"/>
  <c r="N183" i="62"/>
  <c r="M183" i="62"/>
  <c r="L183" i="62"/>
  <c r="Z183" i="62" s="1"/>
  <c r="K183" i="62"/>
  <c r="J183" i="62"/>
  <c r="I183" i="62"/>
  <c r="H183" i="62"/>
  <c r="G183" i="62"/>
  <c r="F183" i="62"/>
  <c r="E183" i="62"/>
  <c r="D183" i="62"/>
  <c r="C183" i="62"/>
  <c r="B183" i="62"/>
  <c r="Y183" i="62" s="1"/>
  <c r="Y182" i="62"/>
  <c r="V182" i="62"/>
  <c r="AC182" i="62" s="1"/>
  <c r="U182" i="62"/>
  <c r="T182" i="62"/>
  <c r="S182" i="62"/>
  <c r="R182" i="62"/>
  <c r="Q182" i="62"/>
  <c r="P182" i="62"/>
  <c r="O182" i="62"/>
  <c r="N182" i="62"/>
  <c r="M182" i="62"/>
  <c r="L182" i="62"/>
  <c r="Z182" i="62" s="1"/>
  <c r="K182" i="62"/>
  <c r="J182" i="62"/>
  <c r="I182" i="62"/>
  <c r="H182" i="62"/>
  <c r="G182" i="62"/>
  <c r="F182" i="62"/>
  <c r="E182" i="62"/>
  <c r="D182" i="62"/>
  <c r="C182" i="62"/>
  <c r="B182" i="62"/>
  <c r="V181" i="62"/>
  <c r="U181" i="62"/>
  <c r="T181" i="62"/>
  <c r="S181" i="62"/>
  <c r="R181" i="62"/>
  <c r="Q181" i="62"/>
  <c r="P181" i="62"/>
  <c r="O181" i="62"/>
  <c r="N181" i="62"/>
  <c r="M181" i="62"/>
  <c r="L181" i="62"/>
  <c r="Z181" i="62" s="1"/>
  <c r="K181" i="62"/>
  <c r="J181" i="62"/>
  <c r="I181" i="62"/>
  <c r="H181" i="62"/>
  <c r="G181" i="62"/>
  <c r="F181" i="62"/>
  <c r="E181" i="62"/>
  <c r="D181" i="62"/>
  <c r="C181" i="62"/>
  <c r="B181" i="62"/>
  <c r="Y181" i="62" s="1"/>
  <c r="Y180" i="62"/>
  <c r="V180" i="62"/>
  <c r="AC180" i="62" s="1"/>
  <c r="U180" i="62"/>
  <c r="T180" i="62"/>
  <c r="S180" i="62"/>
  <c r="R180" i="62"/>
  <c r="Q180" i="62"/>
  <c r="P180" i="62"/>
  <c r="O180" i="62"/>
  <c r="N180" i="62"/>
  <c r="M180" i="62"/>
  <c r="L180" i="62"/>
  <c r="Z180" i="62" s="1"/>
  <c r="K180" i="62"/>
  <c r="J180" i="62"/>
  <c r="I180" i="62"/>
  <c r="H180" i="62"/>
  <c r="G180" i="62"/>
  <c r="F180" i="62"/>
  <c r="E180" i="62"/>
  <c r="D180" i="62"/>
  <c r="C180" i="62"/>
  <c r="B180" i="62"/>
  <c r="V179" i="62"/>
  <c r="U179" i="62"/>
  <c r="T179" i="62"/>
  <c r="S179" i="62"/>
  <c r="R179" i="62"/>
  <c r="Q179" i="62"/>
  <c r="P179" i="62"/>
  <c r="O179" i="62"/>
  <c r="N179" i="62"/>
  <c r="M179" i="62"/>
  <c r="L179" i="62"/>
  <c r="Z179" i="62" s="1"/>
  <c r="K179" i="62"/>
  <c r="J179" i="62"/>
  <c r="I179" i="62"/>
  <c r="H179" i="62"/>
  <c r="G179" i="62"/>
  <c r="F179" i="62"/>
  <c r="E179" i="62"/>
  <c r="D179" i="62"/>
  <c r="C179" i="62"/>
  <c r="B179" i="62"/>
  <c r="Y179" i="62" s="1"/>
  <c r="Y178" i="62"/>
  <c r="V178" i="62"/>
  <c r="AC178" i="62" s="1"/>
  <c r="U178" i="62"/>
  <c r="T178" i="62"/>
  <c r="S178" i="62"/>
  <c r="R178" i="62"/>
  <c r="Q178" i="62"/>
  <c r="P178" i="62"/>
  <c r="O178" i="62"/>
  <c r="N178" i="62"/>
  <c r="M178" i="62"/>
  <c r="L178" i="62"/>
  <c r="Z178" i="62" s="1"/>
  <c r="K178" i="62"/>
  <c r="J178" i="62"/>
  <c r="I178" i="62"/>
  <c r="H178" i="62"/>
  <c r="G178" i="62"/>
  <c r="F178" i="62"/>
  <c r="E178" i="62"/>
  <c r="D178" i="62"/>
  <c r="C178" i="62"/>
  <c r="B178" i="62"/>
  <c r="V177" i="62"/>
  <c r="U177" i="62"/>
  <c r="T177" i="62"/>
  <c r="S177" i="62"/>
  <c r="R177" i="62"/>
  <c r="Q177" i="62"/>
  <c r="P177" i="62"/>
  <c r="O177" i="62"/>
  <c r="N177" i="62"/>
  <c r="M177" i="62"/>
  <c r="L177" i="62"/>
  <c r="Z177" i="62" s="1"/>
  <c r="K177" i="62"/>
  <c r="J177" i="62"/>
  <c r="I177" i="62"/>
  <c r="H177" i="62"/>
  <c r="G177" i="62"/>
  <c r="F177" i="62"/>
  <c r="E177" i="62"/>
  <c r="D177" i="62"/>
  <c r="C177" i="62"/>
  <c r="B177" i="62"/>
  <c r="Y177" i="62" s="1"/>
  <c r="AC169" i="62"/>
  <c r="AA169" i="62"/>
  <c r="Z169" i="62"/>
  <c r="Y169" i="62"/>
  <c r="X169" i="62"/>
  <c r="AC168" i="62"/>
  <c r="AA168" i="62"/>
  <c r="Z168" i="62"/>
  <c r="Y168" i="62"/>
  <c r="X168" i="62"/>
  <c r="AC167" i="62"/>
  <c r="AA167" i="62"/>
  <c r="Z167" i="62"/>
  <c r="Y167" i="62"/>
  <c r="X167" i="62"/>
  <c r="AC166" i="62"/>
  <c r="AA166" i="62"/>
  <c r="Z166" i="62"/>
  <c r="Y166" i="62"/>
  <c r="X166" i="62"/>
  <c r="AC165" i="62"/>
  <c r="AA165" i="62"/>
  <c r="Z165" i="62"/>
  <c r="Y165" i="62"/>
  <c r="X165" i="62"/>
  <c r="AC164" i="62"/>
  <c r="AA164" i="62"/>
  <c r="Z164" i="62"/>
  <c r="Y164" i="62"/>
  <c r="X164" i="62"/>
  <c r="AC163" i="62"/>
  <c r="AA163" i="62"/>
  <c r="Z163" i="62"/>
  <c r="Y163" i="62"/>
  <c r="X163" i="62"/>
  <c r="AC162" i="62"/>
  <c r="AA162" i="62"/>
  <c r="Z162" i="62"/>
  <c r="Y162" i="62"/>
  <c r="X162" i="62"/>
  <c r="AC161" i="62"/>
  <c r="AA161" i="62"/>
  <c r="Z161" i="62"/>
  <c r="Y161" i="62"/>
  <c r="X161" i="62"/>
  <c r="AC160" i="62"/>
  <c r="AA160" i="62"/>
  <c r="Z160" i="62"/>
  <c r="Y160" i="62"/>
  <c r="X160" i="62"/>
  <c r="AC159" i="62"/>
  <c r="AA159" i="62"/>
  <c r="Z159" i="62"/>
  <c r="Y159" i="62"/>
  <c r="X159" i="62"/>
  <c r="AC158" i="62"/>
  <c r="AA158" i="62"/>
  <c r="Z158" i="62"/>
  <c r="Y158" i="62"/>
  <c r="X158" i="62"/>
  <c r="AC150" i="62"/>
  <c r="AA150" i="62"/>
  <c r="Z150" i="62"/>
  <c r="Y150" i="62"/>
  <c r="X150" i="62"/>
  <c r="AC149" i="62"/>
  <c r="AA149" i="62"/>
  <c r="Z149" i="62"/>
  <c r="Y149" i="62"/>
  <c r="X149" i="62"/>
  <c r="AC148" i="62"/>
  <c r="AA148" i="62"/>
  <c r="Z148" i="62"/>
  <c r="Y148" i="62"/>
  <c r="X148" i="62"/>
  <c r="AC147" i="62"/>
  <c r="AA147" i="62"/>
  <c r="Z147" i="62"/>
  <c r="Y147" i="62"/>
  <c r="X147" i="62"/>
  <c r="AC146" i="62"/>
  <c r="AA146" i="62"/>
  <c r="Z146" i="62"/>
  <c r="Y146" i="62"/>
  <c r="X146" i="62"/>
  <c r="AC145" i="62"/>
  <c r="AA145" i="62"/>
  <c r="Z145" i="62"/>
  <c r="Y145" i="62"/>
  <c r="X145" i="62"/>
  <c r="AC144" i="62"/>
  <c r="AA144" i="62"/>
  <c r="Z144" i="62"/>
  <c r="Y144" i="62"/>
  <c r="X144" i="62"/>
  <c r="AC143" i="62"/>
  <c r="AA143" i="62"/>
  <c r="Z143" i="62"/>
  <c r="Y143" i="62"/>
  <c r="X143" i="62"/>
  <c r="AC142" i="62"/>
  <c r="AA142" i="62"/>
  <c r="Z142" i="62"/>
  <c r="Y142" i="62"/>
  <c r="X142" i="62"/>
  <c r="AC141" i="62"/>
  <c r="AA141" i="62"/>
  <c r="Z141" i="62"/>
  <c r="Y141" i="62"/>
  <c r="X141" i="62"/>
  <c r="AC140" i="62"/>
  <c r="AA140" i="62"/>
  <c r="Z140" i="62"/>
  <c r="Y140" i="62"/>
  <c r="X140" i="62"/>
  <c r="AC139" i="62"/>
  <c r="AA139" i="62"/>
  <c r="Z139" i="62"/>
  <c r="Y139" i="62"/>
  <c r="X139" i="62"/>
  <c r="Y131" i="62"/>
  <c r="V131" i="62"/>
  <c r="AC131" i="62" s="1"/>
  <c r="U131" i="62"/>
  <c r="T131" i="62"/>
  <c r="S131" i="62"/>
  <c r="R131" i="62"/>
  <c r="Q131" i="62"/>
  <c r="P131" i="62"/>
  <c r="O131" i="62"/>
  <c r="N131" i="62"/>
  <c r="M131" i="62"/>
  <c r="L131" i="62"/>
  <c r="Z131" i="62" s="1"/>
  <c r="K131" i="62"/>
  <c r="J131" i="62"/>
  <c r="I131" i="62"/>
  <c r="H131" i="62"/>
  <c r="G131" i="62"/>
  <c r="F131" i="62"/>
  <c r="E131" i="62"/>
  <c r="D131" i="62"/>
  <c r="C131" i="62"/>
  <c r="B131" i="62"/>
  <c r="V130" i="62"/>
  <c r="U130" i="62"/>
  <c r="T130" i="62"/>
  <c r="S130" i="62"/>
  <c r="R130" i="62"/>
  <c r="Q130" i="62"/>
  <c r="P130" i="62"/>
  <c r="O130" i="62"/>
  <c r="N130" i="62"/>
  <c r="M130" i="62"/>
  <c r="L130" i="62"/>
  <c r="Z130" i="62" s="1"/>
  <c r="K130" i="62"/>
  <c r="J130" i="62"/>
  <c r="I130" i="62"/>
  <c r="H130" i="62"/>
  <c r="G130" i="62"/>
  <c r="F130" i="62"/>
  <c r="E130" i="62"/>
  <c r="D130" i="62"/>
  <c r="C130" i="62"/>
  <c r="B130" i="62"/>
  <c r="Y129" i="62"/>
  <c r="V129" i="62"/>
  <c r="AC129" i="62" s="1"/>
  <c r="U129" i="62"/>
  <c r="T129" i="62"/>
  <c r="S129" i="62"/>
  <c r="R129" i="62"/>
  <c r="Q129" i="62"/>
  <c r="P129" i="62"/>
  <c r="O129" i="62"/>
  <c r="N129" i="62"/>
  <c r="M129" i="62"/>
  <c r="L129" i="62"/>
  <c r="Z129" i="62" s="1"/>
  <c r="K129" i="62"/>
  <c r="J129" i="62"/>
  <c r="I129" i="62"/>
  <c r="H129" i="62"/>
  <c r="G129" i="62"/>
  <c r="F129" i="62"/>
  <c r="E129" i="62"/>
  <c r="D129" i="62"/>
  <c r="C129" i="62"/>
  <c r="B129" i="62"/>
  <c r="V128" i="62"/>
  <c r="U128" i="62"/>
  <c r="T128" i="62"/>
  <c r="S128" i="62"/>
  <c r="R128" i="62"/>
  <c r="Q128" i="62"/>
  <c r="P128" i="62"/>
  <c r="O128" i="62"/>
  <c r="N128" i="62"/>
  <c r="M128" i="62"/>
  <c r="L128" i="62"/>
  <c r="Z128" i="62" s="1"/>
  <c r="K128" i="62"/>
  <c r="J128" i="62"/>
  <c r="I128" i="62"/>
  <c r="H128" i="62"/>
  <c r="G128" i="62"/>
  <c r="F128" i="62"/>
  <c r="E128" i="62"/>
  <c r="D128" i="62"/>
  <c r="C128" i="62"/>
  <c r="B128" i="62"/>
  <c r="Y127" i="62"/>
  <c r="V127" i="62"/>
  <c r="AC127" i="62" s="1"/>
  <c r="U127" i="62"/>
  <c r="T127" i="62"/>
  <c r="S127" i="62"/>
  <c r="R127" i="62"/>
  <c r="Q127" i="62"/>
  <c r="P127" i="62"/>
  <c r="O127" i="62"/>
  <c r="N127" i="62"/>
  <c r="M127" i="62"/>
  <c r="L127" i="62"/>
  <c r="Z127" i="62" s="1"/>
  <c r="K127" i="62"/>
  <c r="J127" i="62"/>
  <c r="I127" i="62"/>
  <c r="H127" i="62"/>
  <c r="G127" i="62"/>
  <c r="F127" i="62"/>
  <c r="E127" i="62"/>
  <c r="D127" i="62"/>
  <c r="C127" i="62"/>
  <c r="B127" i="62"/>
  <c r="V126" i="62"/>
  <c r="U126" i="62"/>
  <c r="T126" i="62"/>
  <c r="S126" i="62"/>
  <c r="R126" i="62"/>
  <c r="Q126" i="62"/>
  <c r="P126" i="62"/>
  <c r="O126" i="62"/>
  <c r="N126" i="62"/>
  <c r="M126" i="62"/>
  <c r="L126" i="62"/>
  <c r="Z126" i="62" s="1"/>
  <c r="K126" i="62"/>
  <c r="J126" i="62"/>
  <c r="I126" i="62"/>
  <c r="H126" i="62"/>
  <c r="G126" i="62"/>
  <c r="F126" i="62"/>
  <c r="E126" i="62"/>
  <c r="D126" i="62"/>
  <c r="C126" i="62"/>
  <c r="B126" i="62"/>
  <c r="Y125" i="62"/>
  <c r="V125" i="62"/>
  <c r="AC125" i="62" s="1"/>
  <c r="U125" i="62"/>
  <c r="T125" i="62"/>
  <c r="S125" i="62"/>
  <c r="R125" i="62"/>
  <c r="Q125" i="62"/>
  <c r="P125" i="62"/>
  <c r="O125" i="62"/>
  <c r="N125" i="62"/>
  <c r="M125" i="62"/>
  <c r="L125" i="62"/>
  <c r="Z125" i="62" s="1"/>
  <c r="K125" i="62"/>
  <c r="J125" i="62"/>
  <c r="I125" i="62"/>
  <c r="H125" i="62"/>
  <c r="G125" i="62"/>
  <c r="F125" i="62"/>
  <c r="E125" i="62"/>
  <c r="D125" i="62"/>
  <c r="C125" i="62"/>
  <c r="B125" i="62"/>
  <c r="X125" i="62" s="1"/>
  <c r="V124" i="62"/>
  <c r="U124" i="62"/>
  <c r="T124" i="62"/>
  <c r="S124" i="62"/>
  <c r="R124" i="62"/>
  <c r="Q124" i="62"/>
  <c r="P124" i="62"/>
  <c r="O124" i="62"/>
  <c r="N124" i="62"/>
  <c r="M124" i="62"/>
  <c r="L124" i="62"/>
  <c r="Z124" i="62" s="1"/>
  <c r="K124" i="62"/>
  <c r="J124" i="62"/>
  <c r="I124" i="62"/>
  <c r="H124" i="62"/>
  <c r="G124" i="62"/>
  <c r="F124" i="62"/>
  <c r="E124" i="62"/>
  <c r="D124" i="62"/>
  <c r="C124" i="62"/>
  <c r="B124" i="62"/>
  <c r="Y123" i="62"/>
  <c r="V123" i="62"/>
  <c r="AC123" i="62" s="1"/>
  <c r="U123" i="62"/>
  <c r="T123" i="62"/>
  <c r="S123" i="62"/>
  <c r="R123" i="62"/>
  <c r="Q123" i="62"/>
  <c r="P123" i="62"/>
  <c r="O123" i="62"/>
  <c r="N123" i="62"/>
  <c r="M123" i="62"/>
  <c r="L123" i="62"/>
  <c r="Z123" i="62" s="1"/>
  <c r="K123" i="62"/>
  <c r="J123" i="62"/>
  <c r="I123" i="62"/>
  <c r="H123" i="62"/>
  <c r="G123" i="62"/>
  <c r="F123" i="62"/>
  <c r="E123" i="62"/>
  <c r="D123" i="62"/>
  <c r="C123" i="62"/>
  <c r="B123" i="62"/>
  <c r="V122" i="62"/>
  <c r="U122" i="62"/>
  <c r="T122" i="62"/>
  <c r="S122" i="62"/>
  <c r="R122" i="62"/>
  <c r="Q122" i="62"/>
  <c r="P122" i="62"/>
  <c r="O122" i="62"/>
  <c r="N122" i="62"/>
  <c r="M122" i="62"/>
  <c r="L122" i="62"/>
  <c r="Z122" i="62" s="1"/>
  <c r="K122" i="62"/>
  <c r="J122" i="62"/>
  <c r="I122" i="62"/>
  <c r="H122" i="62"/>
  <c r="G122" i="62"/>
  <c r="F122" i="62"/>
  <c r="E122" i="62"/>
  <c r="D122" i="62"/>
  <c r="C122" i="62"/>
  <c r="B122" i="62"/>
  <c r="Y121" i="62"/>
  <c r="V121" i="62"/>
  <c r="AC121" i="62" s="1"/>
  <c r="U121" i="62"/>
  <c r="T121" i="62"/>
  <c r="S121" i="62"/>
  <c r="R121" i="62"/>
  <c r="Q121" i="62"/>
  <c r="P121" i="62"/>
  <c r="O121" i="62"/>
  <c r="N121" i="62"/>
  <c r="M121" i="62"/>
  <c r="L121" i="62"/>
  <c r="Z121" i="62" s="1"/>
  <c r="K121" i="62"/>
  <c r="J121" i="62"/>
  <c r="I121" i="62"/>
  <c r="H121" i="62"/>
  <c r="G121" i="62"/>
  <c r="F121" i="62"/>
  <c r="E121" i="62"/>
  <c r="D121" i="62"/>
  <c r="C121" i="62"/>
  <c r="B121" i="62"/>
  <c r="V120" i="62"/>
  <c r="U120" i="62"/>
  <c r="T120" i="62"/>
  <c r="S120" i="62"/>
  <c r="R120" i="62"/>
  <c r="Q120" i="62"/>
  <c r="P120" i="62"/>
  <c r="O120" i="62"/>
  <c r="N120" i="62"/>
  <c r="M120" i="62"/>
  <c r="L120" i="62"/>
  <c r="Z120" i="62" s="1"/>
  <c r="K120" i="62"/>
  <c r="J120" i="62"/>
  <c r="I120" i="62"/>
  <c r="H120" i="62"/>
  <c r="G120" i="62"/>
  <c r="F120" i="62"/>
  <c r="E120" i="62"/>
  <c r="D120" i="62"/>
  <c r="C120" i="62"/>
  <c r="B120" i="62"/>
  <c r="Y119" i="62"/>
  <c r="V119" i="62"/>
  <c r="AC119" i="62" s="1"/>
  <c r="U119" i="62"/>
  <c r="T119" i="62"/>
  <c r="S119" i="62"/>
  <c r="R119" i="62"/>
  <c r="Q119" i="62"/>
  <c r="P119" i="62"/>
  <c r="O119" i="62"/>
  <c r="N119" i="62"/>
  <c r="M119" i="62"/>
  <c r="L119" i="62"/>
  <c r="Z119" i="62" s="1"/>
  <c r="K119" i="62"/>
  <c r="J119" i="62"/>
  <c r="I119" i="62"/>
  <c r="H119" i="62"/>
  <c r="G119" i="62"/>
  <c r="F119" i="62"/>
  <c r="E119" i="62"/>
  <c r="D119" i="62"/>
  <c r="C119" i="62"/>
  <c r="B119" i="62"/>
  <c r="V118" i="62"/>
  <c r="U118" i="62"/>
  <c r="T118" i="62"/>
  <c r="S118" i="62"/>
  <c r="R118" i="62"/>
  <c r="Q118" i="62"/>
  <c r="P118" i="62"/>
  <c r="O118" i="62"/>
  <c r="N118" i="62"/>
  <c r="M118" i="62"/>
  <c r="L118" i="62"/>
  <c r="Z118" i="62" s="1"/>
  <c r="K118" i="62"/>
  <c r="J118" i="62"/>
  <c r="I118" i="62"/>
  <c r="H118" i="62"/>
  <c r="G118" i="62"/>
  <c r="F118" i="62"/>
  <c r="E118" i="62"/>
  <c r="D118" i="62"/>
  <c r="C118" i="62"/>
  <c r="B118" i="62"/>
  <c r="Y117" i="62"/>
  <c r="V117" i="62"/>
  <c r="AC117" i="62" s="1"/>
  <c r="U117" i="62"/>
  <c r="T117" i="62"/>
  <c r="S117" i="62"/>
  <c r="R117" i="62"/>
  <c r="Q117" i="62"/>
  <c r="P117" i="62"/>
  <c r="O117" i="62"/>
  <c r="N117" i="62"/>
  <c r="M117" i="62"/>
  <c r="L117" i="62"/>
  <c r="Z117" i="62" s="1"/>
  <c r="K117" i="62"/>
  <c r="J117" i="62"/>
  <c r="I117" i="62"/>
  <c r="H117" i="62"/>
  <c r="G117" i="62"/>
  <c r="F117" i="62"/>
  <c r="E117" i="62"/>
  <c r="D117" i="62"/>
  <c r="C117" i="62"/>
  <c r="B117" i="62"/>
  <c r="V116" i="62"/>
  <c r="U116" i="62"/>
  <c r="T116" i="62"/>
  <c r="S116" i="62"/>
  <c r="R116" i="62"/>
  <c r="Q116" i="62"/>
  <c r="P116" i="62"/>
  <c r="O116" i="62"/>
  <c r="N116" i="62"/>
  <c r="M116" i="62"/>
  <c r="L116" i="62"/>
  <c r="Z116" i="62" s="1"/>
  <c r="K116" i="62"/>
  <c r="J116" i="62"/>
  <c r="I116" i="62"/>
  <c r="H116" i="62"/>
  <c r="G116" i="62"/>
  <c r="F116" i="62"/>
  <c r="E116" i="62"/>
  <c r="D116" i="62"/>
  <c r="C116" i="62"/>
  <c r="B116" i="62"/>
  <c r="Y115" i="62"/>
  <c r="V115" i="62"/>
  <c r="AC115" i="62" s="1"/>
  <c r="U115" i="62"/>
  <c r="T115" i="62"/>
  <c r="S115" i="62"/>
  <c r="R115" i="62"/>
  <c r="Q115" i="62"/>
  <c r="P115" i="62"/>
  <c r="O115" i="62"/>
  <c r="N115" i="62"/>
  <c r="M115" i="62"/>
  <c r="L115" i="62"/>
  <c r="Z115" i="62" s="1"/>
  <c r="K115" i="62"/>
  <c r="J115" i="62"/>
  <c r="I115" i="62"/>
  <c r="H115" i="62"/>
  <c r="G115" i="62"/>
  <c r="F115" i="62"/>
  <c r="E115" i="62"/>
  <c r="D115" i="62"/>
  <c r="C115" i="62"/>
  <c r="B115" i="62"/>
  <c r="V114" i="62"/>
  <c r="U114" i="62"/>
  <c r="T114" i="62"/>
  <c r="S114" i="62"/>
  <c r="R114" i="62"/>
  <c r="Q114" i="62"/>
  <c r="P114" i="62"/>
  <c r="O114" i="62"/>
  <c r="N114" i="62"/>
  <c r="M114" i="62"/>
  <c r="L114" i="62"/>
  <c r="Z114" i="62" s="1"/>
  <c r="K114" i="62"/>
  <c r="J114" i="62"/>
  <c r="I114" i="62"/>
  <c r="H114" i="62"/>
  <c r="G114" i="62"/>
  <c r="F114" i="62"/>
  <c r="E114" i="62"/>
  <c r="D114" i="62"/>
  <c r="C114" i="62"/>
  <c r="B114" i="62"/>
  <c r="Y113" i="62"/>
  <c r="V113" i="62"/>
  <c r="AC113" i="62" s="1"/>
  <c r="U113" i="62"/>
  <c r="T113" i="62"/>
  <c r="S113" i="62"/>
  <c r="R113" i="62"/>
  <c r="Q113" i="62"/>
  <c r="P113" i="62"/>
  <c r="O113" i="62"/>
  <c r="N113" i="62"/>
  <c r="M113" i="62"/>
  <c r="L113" i="62"/>
  <c r="Z113" i="62" s="1"/>
  <c r="K113" i="62"/>
  <c r="J113" i="62"/>
  <c r="I113" i="62"/>
  <c r="H113" i="62"/>
  <c r="G113" i="62"/>
  <c r="F113" i="62"/>
  <c r="E113" i="62"/>
  <c r="D113" i="62"/>
  <c r="C113" i="62"/>
  <c r="B113" i="62"/>
  <c r="V112" i="62"/>
  <c r="U112" i="62"/>
  <c r="T112" i="62"/>
  <c r="S112" i="62"/>
  <c r="R112" i="62"/>
  <c r="Q112" i="62"/>
  <c r="P112" i="62"/>
  <c r="O112" i="62"/>
  <c r="N112" i="62"/>
  <c r="M112" i="62"/>
  <c r="L112" i="62"/>
  <c r="Z112" i="62" s="1"/>
  <c r="K112" i="62"/>
  <c r="J112" i="62"/>
  <c r="I112" i="62"/>
  <c r="H112" i="62"/>
  <c r="G112" i="62"/>
  <c r="F112" i="62"/>
  <c r="E112" i="62"/>
  <c r="D112" i="62"/>
  <c r="C112" i="62"/>
  <c r="B112" i="62"/>
  <c r="Y111" i="62"/>
  <c r="V111" i="62"/>
  <c r="AC111" i="62" s="1"/>
  <c r="U111" i="62"/>
  <c r="T111" i="62"/>
  <c r="S111" i="62"/>
  <c r="R111" i="62"/>
  <c r="Q111" i="62"/>
  <c r="P111" i="62"/>
  <c r="O111" i="62"/>
  <c r="N111" i="62"/>
  <c r="M111" i="62"/>
  <c r="L111" i="62"/>
  <c r="Z111" i="62" s="1"/>
  <c r="K111" i="62"/>
  <c r="J111" i="62"/>
  <c r="I111" i="62"/>
  <c r="H111" i="62"/>
  <c r="G111" i="62"/>
  <c r="F111" i="62"/>
  <c r="E111" i="62"/>
  <c r="D111" i="62"/>
  <c r="C111" i="62"/>
  <c r="B111" i="62"/>
  <c r="V110" i="62"/>
  <c r="U110" i="62"/>
  <c r="T110" i="62"/>
  <c r="S110" i="62"/>
  <c r="R110" i="62"/>
  <c r="Q110" i="62"/>
  <c r="P110" i="62"/>
  <c r="O110" i="62"/>
  <c r="N110" i="62"/>
  <c r="M110" i="62"/>
  <c r="L110" i="62"/>
  <c r="Z110" i="62" s="1"/>
  <c r="K110" i="62"/>
  <c r="J110" i="62"/>
  <c r="I110" i="62"/>
  <c r="H110" i="62"/>
  <c r="G110" i="62"/>
  <c r="F110" i="62"/>
  <c r="E110" i="62"/>
  <c r="D110" i="62"/>
  <c r="C110" i="62"/>
  <c r="B110" i="62"/>
  <c r="Y109" i="62"/>
  <c r="V109" i="62"/>
  <c r="AC109" i="62" s="1"/>
  <c r="U109" i="62"/>
  <c r="T109" i="62"/>
  <c r="S109" i="62"/>
  <c r="R109" i="62"/>
  <c r="Q109" i="62"/>
  <c r="P109" i="62"/>
  <c r="O109" i="62"/>
  <c r="N109" i="62"/>
  <c r="M109" i="62"/>
  <c r="L109" i="62"/>
  <c r="Z109" i="62" s="1"/>
  <c r="K109" i="62"/>
  <c r="J109" i="62"/>
  <c r="I109" i="62"/>
  <c r="H109" i="62"/>
  <c r="G109" i="62"/>
  <c r="F109" i="62"/>
  <c r="E109" i="62"/>
  <c r="D109" i="62"/>
  <c r="C109" i="62"/>
  <c r="B109" i="62"/>
  <c r="V108" i="62"/>
  <c r="U108" i="62"/>
  <c r="T108" i="62"/>
  <c r="S108" i="62"/>
  <c r="R108" i="62"/>
  <c r="Q108" i="62"/>
  <c r="P108" i="62"/>
  <c r="O108" i="62"/>
  <c r="N108" i="62"/>
  <c r="M108" i="62"/>
  <c r="L108" i="62"/>
  <c r="Z108" i="62" s="1"/>
  <c r="K108" i="62"/>
  <c r="J108" i="62"/>
  <c r="I108" i="62"/>
  <c r="H108" i="62"/>
  <c r="G108" i="62"/>
  <c r="F108" i="62"/>
  <c r="E108" i="62"/>
  <c r="D108" i="62"/>
  <c r="C108" i="62"/>
  <c r="B108" i="62"/>
  <c r="AC99" i="62"/>
  <c r="AA99" i="62"/>
  <c r="Z99" i="62"/>
  <c r="Y99" i="62"/>
  <c r="X99" i="62"/>
  <c r="AC98" i="62"/>
  <c r="AA98" i="62"/>
  <c r="Z98" i="62"/>
  <c r="Y98" i="62"/>
  <c r="X98" i="62"/>
  <c r="AC97" i="62"/>
  <c r="AA97" i="62"/>
  <c r="Z97" i="62"/>
  <c r="Y97" i="62"/>
  <c r="X97" i="62"/>
  <c r="AC96" i="62"/>
  <c r="AA96" i="62"/>
  <c r="Z96" i="62"/>
  <c r="Y96" i="62"/>
  <c r="X96" i="62"/>
  <c r="AC95" i="62"/>
  <c r="AA95" i="62"/>
  <c r="Z95" i="62"/>
  <c r="Y95" i="62"/>
  <c r="X95" i="62"/>
  <c r="AC94" i="62"/>
  <c r="AA94" i="62"/>
  <c r="Z94" i="62"/>
  <c r="Y94" i="62"/>
  <c r="X94" i="62"/>
  <c r="AC93" i="62"/>
  <c r="AA93" i="62"/>
  <c r="Z93" i="62"/>
  <c r="Y93" i="62"/>
  <c r="X93" i="62"/>
  <c r="AC92" i="62"/>
  <c r="AA92" i="62"/>
  <c r="Z92" i="62"/>
  <c r="Y92" i="62"/>
  <c r="X92" i="62"/>
  <c r="AC91" i="62"/>
  <c r="AA91" i="62"/>
  <c r="Z91" i="62"/>
  <c r="Y91" i="62"/>
  <c r="X91" i="62"/>
  <c r="AC90" i="62"/>
  <c r="AA90" i="62"/>
  <c r="Z90" i="62"/>
  <c r="Y90" i="62"/>
  <c r="X90" i="62"/>
  <c r="AC89" i="62"/>
  <c r="AA89" i="62"/>
  <c r="Z89" i="62"/>
  <c r="Y89" i="62"/>
  <c r="X89" i="62"/>
  <c r="AC88" i="62"/>
  <c r="AA88" i="62"/>
  <c r="Z88" i="62"/>
  <c r="Y88" i="62"/>
  <c r="X88" i="62"/>
  <c r="AC87" i="62"/>
  <c r="AA87" i="62"/>
  <c r="Z87" i="62"/>
  <c r="Y87" i="62"/>
  <c r="X87" i="62"/>
  <c r="AC86" i="62"/>
  <c r="AA86" i="62"/>
  <c r="Z86" i="62"/>
  <c r="Y86" i="62"/>
  <c r="X86" i="62"/>
  <c r="AC85" i="62"/>
  <c r="AA85" i="62"/>
  <c r="Z85" i="62"/>
  <c r="Y85" i="62"/>
  <c r="X85" i="62"/>
  <c r="AC84" i="62"/>
  <c r="AA84" i="62"/>
  <c r="Z84" i="62"/>
  <c r="Y84" i="62"/>
  <c r="X84" i="62"/>
  <c r="AC83" i="62"/>
  <c r="AA83" i="62"/>
  <c r="Z83" i="62"/>
  <c r="Y83" i="62"/>
  <c r="X83" i="62"/>
  <c r="AC82" i="62"/>
  <c r="AA82" i="62"/>
  <c r="Z82" i="62"/>
  <c r="Y82" i="62"/>
  <c r="X82" i="62"/>
  <c r="AC81" i="62"/>
  <c r="AA81" i="62"/>
  <c r="Z81" i="62"/>
  <c r="Y81" i="62"/>
  <c r="X81" i="62"/>
  <c r="AC80" i="62"/>
  <c r="AA80" i="62"/>
  <c r="Z80" i="62"/>
  <c r="Y80" i="62"/>
  <c r="X80" i="62"/>
  <c r="AC79" i="62"/>
  <c r="AA79" i="62"/>
  <c r="Z79" i="62"/>
  <c r="Y79" i="62"/>
  <c r="X79" i="62"/>
  <c r="AC78" i="62"/>
  <c r="AA78" i="62"/>
  <c r="Z78" i="62"/>
  <c r="Y78" i="62"/>
  <c r="X78" i="62"/>
  <c r="AC77" i="62"/>
  <c r="AA77" i="62"/>
  <c r="Z77" i="62"/>
  <c r="Y77" i="62"/>
  <c r="X77" i="62"/>
  <c r="AC76" i="62"/>
  <c r="AA76" i="62"/>
  <c r="Z76" i="62"/>
  <c r="Y76" i="62"/>
  <c r="X76" i="62"/>
  <c r="AC68" i="62"/>
  <c r="AA68" i="62"/>
  <c r="Z68" i="62"/>
  <c r="Y68" i="62"/>
  <c r="X68" i="62"/>
  <c r="AC67" i="62"/>
  <c r="AA67" i="62"/>
  <c r="Z67" i="62"/>
  <c r="Y67" i="62"/>
  <c r="X67" i="62"/>
  <c r="AC66" i="62"/>
  <c r="AA66" i="62"/>
  <c r="Z66" i="62"/>
  <c r="Y66" i="62"/>
  <c r="X66" i="62"/>
  <c r="AC65" i="62"/>
  <c r="AA65" i="62"/>
  <c r="Z65" i="62"/>
  <c r="Y65" i="62"/>
  <c r="X65" i="62"/>
  <c r="AC64" i="62"/>
  <c r="AA64" i="62"/>
  <c r="Z64" i="62"/>
  <c r="Y64" i="62"/>
  <c r="X64" i="62"/>
  <c r="AC63" i="62"/>
  <c r="AA63" i="62"/>
  <c r="Z63" i="62"/>
  <c r="Y63" i="62"/>
  <c r="X63" i="62"/>
  <c r="AC62" i="62"/>
  <c r="AA62" i="62"/>
  <c r="Z62" i="62"/>
  <c r="Y62" i="62"/>
  <c r="X62" i="62"/>
  <c r="AC61" i="62"/>
  <c r="AA61" i="62"/>
  <c r="Z61" i="62"/>
  <c r="Y61" i="62"/>
  <c r="X61" i="62"/>
  <c r="AC60" i="62"/>
  <c r="AA60" i="62"/>
  <c r="Z60" i="62"/>
  <c r="Y60" i="62"/>
  <c r="X60" i="62"/>
  <c r="AC59" i="62"/>
  <c r="AA59" i="62"/>
  <c r="Z59" i="62"/>
  <c r="Y59" i="62"/>
  <c r="X59" i="62"/>
  <c r="AC58" i="62"/>
  <c r="AA58" i="62"/>
  <c r="Z58" i="62"/>
  <c r="Y58" i="62"/>
  <c r="X58" i="62"/>
  <c r="AC57" i="62"/>
  <c r="AA57" i="62"/>
  <c r="Z57" i="62"/>
  <c r="Y57" i="62"/>
  <c r="X57" i="62"/>
  <c r="AC56" i="62"/>
  <c r="AA56" i="62"/>
  <c r="Z56" i="62"/>
  <c r="Y56" i="62"/>
  <c r="X56" i="62"/>
  <c r="AC55" i="62"/>
  <c r="AA55" i="62"/>
  <c r="Z55" i="62"/>
  <c r="Y55" i="62"/>
  <c r="X55" i="62"/>
  <c r="AC54" i="62"/>
  <c r="AA54" i="62"/>
  <c r="Z54" i="62"/>
  <c r="Y54" i="62"/>
  <c r="X54" i="62"/>
  <c r="AC53" i="62"/>
  <c r="AA53" i="62"/>
  <c r="Z53" i="62"/>
  <c r="Y53" i="62"/>
  <c r="X53" i="62"/>
  <c r="AC52" i="62"/>
  <c r="AA52" i="62"/>
  <c r="Z52" i="62"/>
  <c r="Y52" i="62"/>
  <c r="X52" i="62"/>
  <c r="AC51" i="62"/>
  <c r="AA51" i="62"/>
  <c r="Z51" i="62"/>
  <c r="Y51" i="62"/>
  <c r="X51" i="62"/>
  <c r="AC50" i="62"/>
  <c r="AA50" i="62"/>
  <c r="Z50" i="62"/>
  <c r="Y50" i="62"/>
  <c r="X50" i="62"/>
  <c r="AC49" i="62"/>
  <c r="AA49" i="62"/>
  <c r="Z49" i="62"/>
  <c r="Y49" i="62"/>
  <c r="X49" i="62"/>
  <c r="AC48" i="62"/>
  <c r="AA48" i="62"/>
  <c r="Z48" i="62"/>
  <c r="Y48" i="62"/>
  <c r="X48" i="62"/>
  <c r="AC47" i="62"/>
  <c r="AA47" i="62"/>
  <c r="Z47" i="62"/>
  <c r="Y47" i="62"/>
  <c r="X47" i="62"/>
  <c r="AC46" i="62"/>
  <c r="AA46" i="62"/>
  <c r="Z46" i="62"/>
  <c r="Y46" i="62"/>
  <c r="X46" i="62"/>
  <c r="AC45" i="62"/>
  <c r="AA45" i="62"/>
  <c r="Z45" i="62"/>
  <c r="Y45" i="62"/>
  <c r="X45" i="62"/>
  <c r="AC37" i="62"/>
  <c r="AA37" i="62"/>
  <c r="Z37" i="62"/>
  <c r="Y37" i="62"/>
  <c r="X37" i="62"/>
  <c r="AC36" i="62"/>
  <c r="AA36" i="62"/>
  <c r="Z36" i="62"/>
  <c r="Y36" i="62"/>
  <c r="X36" i="62"/>
  <c r="AC27" i="62"/>
  <c r="AA27" i="62"/>
  <c r="AC26" i="62"/>
  <c r="AA26" i="62"/>
  <c r="AC25" i="62"/>
  <c r="AA25" i="62"/>
  <c r="AC24" i="62"/>
  <c r="AA24" i="62"/>
  <c r="AC22" i="62"/>
  <c r="AA22" i="62"/>
  <c r="AC21" i="62"/>
  <c r="AA21" i="62"/>
  <c r="AC20" i="62"/>
  <c r="AA20" i="62"/>
  <c r="AC18" i="62"/>
  <c r="AA18" i="62"/>
  <c r="AC17" i="62"/>
  <c r="AA17" i="62"/>
  <c r="AC16" i="62"/>
  <c r="AA16" i="62"/>
  <c r="V170" i="61"/>
  <c r="U170" i="61"/>
  <c r="T170" i="61"/>
  <c r="S170" i="61"/>
  <c r="R170" i="61"/>
  <c r="Q170" i="61"/>
  <c r="P170" i="61"/>
  <c r="O170" i="61"/>
  <c r="N170" i="61"/>
  <c r="M170" i="61"/>
  <c r="L170" i="61"/>
  <c r="K170" i="61"/>
  <c r="J170" i="61"/>
  <c r="I170" i="61"/>
  <c r="H170" i="61"/>
  <c r="G170" i="61"/>
  <c r="F170" i="61"/>
  <c r="E170" i="61"/>
  <c r="D170" i="61"/>
  <c r="C170" i="61"/>
  <c r="B170" i="61"/>
  <c r="V169" i="61"/>
  <c r="U169" i="61"/>
  <c r="T169" i="61"/>
  <c r="S169" i="61"/>
  <c r="R169" i="61"/>
  <c r="Q169" i="61"/>
  <c r="P169" i="61"/>
  <c r="O169" i="61"/>
  <c r="N169" i="61"/>
  <c r="M169" i="61"/>
  <c r="L169" i="61"/>
  <c r="K169" i="61"/>
  <c r="J169" i="61"/>
  <c r="I169" i="61"/>
  <c r="H169" i="61"/>
  <c r="G169" i="61"/>
  <c r="F169" i="61"/>
  <c r="E169" i="61"/>
  <c r="D169" i="61"/>
  <c r="C169" i="61"/>
  <c r="B169" i="61"/>
  <c r="V167" i="61"/>
  <c r="U167" i="61"/>
  <c r="T167" i="61"/>
  <c r="S167" i="61"/>
  <c r="R167" i="61"/>
  <c r="Q167" i="61"/>
  <c r="P167" i="61"/>
  <c r="O167" i="61"/>
  <c r="N167" i="61"/>
  <c r="M167" i="61"/>
  <c r="L167" i="61"/>
  <c r="K167" i="61"/>
  <c r="J167" i="61"/>
  <c r="I167" i="61"/>
  <c r="H167" i="61"/>
  <c r="G167" i="61"/>
  <c r="F167" i="61"/>
  <c r="E167" i="61"/>
  <c r="D167" i="61"/>
  <c r="C167" i="61"/>
  <c r="B167" i="61"/>
  <c r="V166" i="61"/>
  <c r="U166" i="61"/>
  <c r="T166" i="61"/>
  <c r="S166" i="61"/>
  <c r="R166" i="61"/>
  <c r="Q166" i="61"/>
  <c r="P166" i="61"/>
  <c r="O166" i="61"/>
  <c r="N166" i="61"/>
  <c r="M166" i="61"/>
  <c r="L166" i="61"/>
  <c r="K166" i="61"/>
  <c r="J166" i="61"/>
  <c r="I166" i="61"/>
  <c r="H166" i="61"/>
  <c r="G166" i="61"/>
  <c r="F166" i="61"/>
  <c r="E166" i="61"/>
  <c r="D166" i="61"/>
  <c r="C166" i="61"/>
  <c r="B166" i="61"/>
  <c r="V164" i="61"/>
  <c r="U164" i="61"/>
  <c r="T164" i="61"/>
  <c r="S164" i="61"/>
  <c r="R164" i="61"/>
  <c r="Q164" i="61"/>
  <c r="P164" i="61"/>
  <c r="O164" i="61"/>
  <c r="N164" i="61"/>
  <c r="M164" i="61"/>
  <c r="L164" i="61"/>
  <c r="K164" i="61"/>
  <c r="J164" i="61"/>
  <c r="I164" i="61"/>
  <c r="H164" i="61"/>
  <c r="G164" i="61"/>
  <c r="F164" i="61"/>
  <c r="E164" i="61"/>
  <c r="D164" i="61"/>
  <c r="C164" i="61"/>
  <c r="B164" i="61"/>
  <c r="P153" i="61"/>
  <c r="O150" i="61"/>
  <c r="T149" i="61"/>
  <c r="L149" i="61"/>
  <c r="D149" i="61"/>
  <c r="H148" i="61"/>
  <c r="V138" i="61"/>
  <c r="U138" i="61"/>
  <c r="T138" i="61"/>
  <c r="S138" i="61"/>
  <c r="R138" i="61"/>
  <c r="Q138" i="61"/>
  <c r="P138" i="61"/>
  <c r="O138" i="61"/>
  <c r="N138" i="61"/>
  <c r="M138" i="61"/>
  <c r="L138" i="61"/>
  <c r="K138" i="61"/>
  <c r="J138" i="61"/>
  <c r="I138" i="61"/>
  <c r="H138" i="61"/>
  <c r="G138" i="61"/>
  <c r="F138" i="61"/>
  <c r="E138" i="61"/>
  <c r="D138" i="61"/>
  <c r="C138" i="61"/>
  <c r="B138" i="61"/>
  <c r="V137" i="61"/>
  <c r="U137" i="61"/>
  <c r="T137" i="61"/>
  <c r="S137" i="61"/>
  <c r="R137" i="61"/>
  <c r="Q137" i="61"/>
  <c r="P137" i="61"/>
  <c r="O137" i="61"/>
  <c r="N137" i="61"/>
  <c r="M137" i="61"/>
  <c r="L137" i="61"/>
  <c r="K137" i="61"/>
  <c r="J137" i="61"/>
  <c r="I137" i="61"/>
  <c r="H137" i="61"/>
  <c r="G137" i="61"/>
  <c r="F137" i="61"/>
  <c r="E137" i="61"/>
  <c r="D137" i="61"/>
  <c r="C137" i="61"/>
  <c r="B137" i="61"/>
  <c r="U136" i="61"/>
  <c r="R136" i="61"/>
  <c r="P136" i="61"/>
  <c r="J136" i="61"/>
  <c r="H136" i="61"/>
  <c r="E136" i="61"/>
  <c r="B136" i="61"/>
  <c r="V135" i="61"/>
  <c r="U135" i="61"/>
  <c r="T135" i="61"/>
  <c r="S135" i="61"/>
  <c r="R135" i="61"/>
  <c r="Q135" i="61"/>
  <c r="P135" i="61"/>
  <c r="O135" i="61"/>
  <c r="N135" i="61"/>
  <c r="M135" i="61"/>
  <c r="L135" i="61"/>
  <c r="K135" i="61"/>
  <c r="J135" i="61"/>
  <c r="I135" i="61"/>
  <c r="H135" i="61"/>
  <c r="G135" i="61"/>
  <c r="F135" i="61"/>
  <c r="E135" i="61"/>
  <c r="D135" i="61"/>
  <c r="C135" i="61"/>
  <c r="B135" i="61"/>
  <c r="V134" i="61"/>
  <c r="U134" i="61"/>
  <c r="T134" i="61"/>
  <c r="S134" i="61"/>
  <c r="R134" i="61"/>
  <c r="Q134" i="61"/>
  <c r="P134" i="61"/>
  <c r="O134" i="61"/>
  <c r="N134" i="61"/>
  <c r="M134" i="61"/>
  <c r="L134" i="61"/>
  <c r="K134" i="61"/>
  <c r="J134" i="61"/>
  <c r="I134" i="61"/>
  <c r="H134" i="61"/>
  <c r="G134" i="61"/>
  <c r="F134" i="61"/>
  <c r="E134" i="61"/>
  <c r="D134" i="61"/>
  <c r="C134" i="61"/>
  <c r="B134" i="61"/>
  <c r="T133" i="61"/>
  <c r="Q133" i="61"/>
  <c r="L133" i="61"/>
  <c r="D133" i="61"/>
  <c r="V132" i="61"/>
  <c r="U132" i="61"/>
  <c r="T132" i="61"/>
  <c r="S132" i="61"/>
  <c r="R132" i="61"/>
  <c r="Q132" i="61"/>
  <c r="P132" i="61"/>
  <c r="O132" i="61"/>
  <c r="N132" i="61"/>
  <c r="M132" i="61"/>
  <c r="L132" i="61"/>
  <c r="K132" i="61"/>
  <c r="J132" i="61"/>
  <c r="I132" i="61"/>
  <c r="H132" i="61"/>
  <c r="G132" i="61"/>
  <c r="F132" i="61"/>
  <c r="E132" i="61"/>
  <c r="D132" i="61"/>
  <c r="C132" i="61"/>
  <c r="B132" i="61"/>
  <c r="V123" i="61"/>
  <c r="U123" i="61"/>
  <c r="T123" i="61"/>
  <c r="S123" i="61"/>
  <c r="R123" i="61"/>
  <c r="Q123" i="61"/>
  <c r="P123" i="61"/>
  <c r="O123" i="61"/>
  <c r="N123" i="61"/>
  <c r="M123" i="61"/>
  <c r="L123" i="61"/>
  <c r="K123" i="61"/>
  <c r="J123" i="61"/>
  <c r="I123" i="61"/>
  <c r="H123" i="61"/>
  <c r="G123" i="61"/>
  <c r="F123" i="61"/>
  <c r="E123" i="61"/>
  <c r="D123" i="61"/>
  <c r="C123" i="61"/>
  <c r="B123" i="61"/>
  <c r="V122" i="61"/>
  <c r="U122" i="61"/>
  <c r="T122" i="61"/>
  <c r="S122" i="61"/>
  <c r="R122" i="61"/>
  <c r="Q122" i="61"/>
  <c r="P122" i="61"/>
  <c r="O122" i="61"/>
  <c r="N122" i="61"/>
  <c r="M122" i="61"/>
  <c r="L122" i="61"/>
  <c r="K122" i="61"/>
  <c r="J122" i="61"/>
  <c r="I122" i="61"/>
  <c r="H122" i="61"/>
  <c r="G122" i="61"/>
  <c r="F122" i="61"/>
  <c r="E122" i="61"/>
  <c r="D122" i="61"/>
  <c r="C122" i="61"/>
  <c r="B122" i="61"/>
  <c r="U121" i="61"/>
  <c r="S121" i="61"/>
  <c r="Q121" i="61"/>
  <c r="O121" i="61"/>
  <c r="M121" i="61"/>
  <c r="K121" i="61"/>
  <c r="I121" i="61"/>
  <c r="G121" i="61"/>
  <c r="E121" i="61"/>
  <c r="C121" i="61"/>
  <c r="V120" i="61"/>
  <c r="U120" i="61"/>
  <c r="T120" i="61"/>
  <c r="S120" i="61"/>
  <c r="R120" i="61"/>
  <c r="Q120" i="61"/>
  <c r="P120" i="61"/>
  <c r="O120" i="61"/>
  <c r="N120" i="61"/>
  <c r="M120" i="61"/>
  <c r="L120" i="61"/>
  <c r="K120" i="61"/>
  <c r="J120" i="61"/>
  <c r="I120" i="61"/>
  <c r="H120" i="61"/>
  <c r="G120" i="61"/>
  <c r="F120" i="61"/>
  <c r="E120" i="61"/>
  <c r="D120" i="61"/>
  <c r="C120" i="61"/>
  <c r="B120" i="61"/>
  <c r="V119" i="61"/>
  <c r="U119" i="61"/>
  <c r="T119" i="61"/>
  <c r="S119" i="61"/>
  <c r="R119" i="61"/>
  <c r="Q119" i="61"/>
  <c r="P119" i="61"/>
  <c r="O119" i="61"/>
  <c r="N119" i="61"/>
  <c r="M119" i="61"/>
  <c r="L119" i="61"/>
  <c r="K119" i="61"/>
  <c r="J119" i="61"/>
  <c r="I119" i="61"/>
  <c r="H119" i="61"/>
  <c r="G119" i="61"/>
  <c r="F119" i="61"/>
  <c r="E119" i="61"/>
  <c r="D119" i="61"/>
  <c r="C119" i="61"/>
  <c r="B119" i="61"/>
  <c r="T118" i="61"/>
  <c r="P118" i="61"/>
  <c r="L118" i="61"/>
  <c r="H118" i="61"/>
  <c r="D118" i="61"/>
  <c r="V117" i="61"/>
  <c r="U117" i="61"/>
  <c r="T117" i="61"/>
  <c r="S117" i="61"/>
  <c r="R117" i="61"/>
  <c r="Q117" i="61"/>
  <c r="P117" i="61"/>
  <c r="O117" i="61"/>
  <c r="N117" i="61"/>
  <c r="M117" i="61"/>
  <c r="L117" i="61"/>
  <c r="K117" i="61"/>
  <c r="J117" i="61"/>
  <c r="I117" i="61"/>
  <c r="H117" i="61"/>
  <c r="G117" i="61"/>
  <c r="F117" i="61"/>
  <c r="E117" i="61"/>
  <c r="D117" i="61"/>
  <c r="C117" i="61"/>
  <c r="B117" i="61"/>
  <c r="V107" i="61"/>
  <c r="U107" i="61"/>
  <c r="T107" i="61"/>
  <c r="S107" i="61"/>
  <c r="S153" i="61" s="1"/>
  <c r="R107" i="61"/>
  <c r="Q107" i="61"/>
  <c r="P107" i="61"/>
  <c r="O107" i="61"/>
  <c r="O153" i="61" s="1"/>
  <c r="N107" i="61"/>
  <c r="M107" i="61"/>
  <c r="L107" i="61"/>
  <c r="K107" i="61"/>
  <c r="K153" i="61" s="1"/>
  <c r="J107" i="61"/>
  <c r="I107" i="61"/>
  <c r="H107" i="61"/>
  <c r="G107" i="61"/>
  <c r="G153" i="61" s="1"/>
  <c r="F107" i="61"/>
  <c r="E107" i="61"/>
  <c r="D107" i="61"/>
  <c r="C107" i="61"/>
  <c r="C153" i="61" s="1"/>
  <c r="B107" i="61"/>
  <c r="V106" i="61"/>
  <c r="V152" i="61" s="1"/>
  <c r="U106" i="61"/>
  <c r="U152" i="61" s="1"/>
  <c r="T106" i="61"/>
  <c r="T152" i="61" s="1"/>
  <c r="S106" i="61"/>
  <c r="R106" i="61"/>
  <c r="R152" i="61" s="1"/>
  <c r="Q106" i="61"/>
  <c r="P106" i="61"/>
  <c r="P152" i="61" s="1"/>
  <c r="O106" i="61"/>
  <c r="N106" i="61"/>
  <c r="N152" i="61" s="1"/>
  <c r="M106" i="61"/>
  <c r="L106" i="61"/>
  <c r="L152" i="61" s="1"/>
  <c r="K106" i="61"/>
  <c r="J106" i="61"/>
  <c r="J152" i="61" s="1"/>
  <c r="I106" i="61"/>
  <c r="H106" i="61"/>
  <c r="H152" i="61" s="1"/>
  <c r="G106" i="61"/>
  <c r="F106" i="61"/>
  <c r="F152" i="61" s="1"/>
  <c r="E106" i="61"/>
  <c r="D106" i="61"/>
  <c r="D152" i="61" s="1"/>
  <c r="C106" i="61"/>
  <c r="B106" i="61"/>
  <c r="B152" i="61" s="1"/>
  <c r="U105" i="61"/>
  <c r="U151" i="61" s="1"/>
  <c r="Q105" i="61"/>
  <c r="M105" i="61"/>
  <c r="I105" i="61"/>
  <c r="E105" i="61"/>
  <c r="E151" i="61" s="1"/>
  <c r="V104" i="61"/>
  <c r="V150" i="61" s="1"/>
  <c r="U104" i="61"/>
  <c r="T104" i="61"/>
  <c r="T150" i="61" s="1"/>
  <c r="S104" i="61"/>
  <c r="S150" i="61" s="1"/>
  <c r="R104" i="61"/>
  <c r="R150" i="61" s="1"/>
  <c r="Q104" i="61"/>
  <c r="P104" i="61"/>
  <c r="P150" i="61" s="1"/>
  <c r="O104" i="61"/>
  <c r="N104" i="61"/>
  <c r="N150" i="61" s="1"/>
  <c r="M104" i="61"/>
  <c r="L104" i="61"/>
  <c r="L150" i="61" s="1"/>
  <c r="K104" i="61"/>
  <c r="K150" i="61" s="1"/>
  <c r="J104" i="61"/>
  <c r="J150" i="61" s="1"/>
  <c r="I104" i="61"/>
  <c r="H104" i="61"/>
  <c r="H150" i="61" s="1"/>
  <c r="G104" i="61"/>
  <c r="F104" i="61"/>
  <c r="F150" i="61" s="1"/>
  <c r="E104" i="61"/>
  <c r="D104" i="61"/>
  <c r="D150" i="61" s="1"/>
  <c r="C104" i="61"/>
  <c r="C150" i="61" s="1"/>
  <c r="B104" i="61"/>
  <c r="B150" i="61" s="1"/>
  <c r="V103" i="61"/>
  <c r="U103" i="61"/>
  <c r="T103" i="61"/>
  <c r="S103" i="61"/>
  <c r="S149" i="61" s="1"/>
  <c r="R103" i="61"/>
  <c r="Q103" i="61"/>
  <c r="P103" i="61"/>
  <c r="P149" i="61" s="1"/>
  <c r="O103" i="61"/>
  <c r="O149" i="61" s="1"/>
  <c r="N103" i="61"/>
  <c r="M103" i="61"/>
  <c r="L103" i="61"/>
  <c r="K103" i="61"/>
  <c r="K149" i="61" s="1"/>
  <c r="J103" i="61"/>
  <c r="I103" i="61"/>
  <c r="H103" i="61"/>
  <c r="H149" i="61" s="1"/>
  <c r="G103" i="61"/>
  <c r="G149" i="61" s="1"/>
  <c r="F103" i="61"/>
  <c r="E103" i="61"/>
  <c r="D103" i="61"/>
  <c r="C103" i="61"/>
  <c r="C149" i="61" s="1"/>
  <c r="B103" i="61"/>
  <c r="T102" i="61"/>
  <c r="T148" i="61" s="1"/>
  <c r="P102" i="61"/>
  <c r="P148" i="61" s="1"/>
  <c r="L102" i="61"/>
  <c r="L148" i="61" s="1"/>
  <c r="H102" i="61"/>
  <c r="D102" i="61"/>
  <c r="D148" i="61" s="1"/>
  <c r="V101" i="61"/>
  <c r="V147" i="61" s="1"/>
  <c r="U101" i="61"/>
  <c r="U147" i="61" s="1"/>
  <c r="T101" i="61"/>
  <c r="T147" i="61" s="1"/>
  <c r="S101" i="61"/>
  <c r="S147" i="61" s="1"/>
  <c r="R101" i="61"/>
  <c r="R147" i="61" s="1"/>
  <c r="Q101" i="61"/>
  <c r="Q147" i="61" s="1"/>
  <c r="P101" i="61"/>
  <c r="P147" i="61" s="1"/>
  <c r="O101" i="61"/>
  <c r="O147" i="61" s="1"/>
  <c r="N101" i="61"/>
  <c r="N147" i="61" s="1"/>
  <c r="M101" i="61"/>
  <c r="M147" i="61" s="1"/>
  <c r="L101" i="61"/>
  <c r="L147" i="61" s="1"/>
  <c r="K101" i="61"/>
  <c r="K147" i="61" s="1"/>
  <c r="J101" i="61"/>
  <c r="J147" i="61" s="1"/>
  <c r="I101" i="61"/>
  <c r="I147" i="61" s="1"/>
  <c r="H101" i="61"/>
  <c r="H147" i="61" s="1"/>
  <c r="G101" i="61"/>
  <c r="G147" i="61" s="1"/>
  <c r="F101" i="61"/>
  <c r="F147" i="61" s="1"/>
  <c r="E101" i="61"/>
  <c r="E152" i="61" s="1"/>
  <c r="D101" i="61"/>
  <c r="D147" i="61" s="1"/>
  <c r="C101" i="61"/>
  <c r="C147" i="61" s="1"/>
  <c r="B101" i="61"/>
  <c r="B147" i="61" s="1"/>
  <c r="AC92" i="61"/>
  <c r="AA92" i="61"/>
  <c r="Z92" i="61"/>
  <c r="Y92" i="61"/>
  <c r="X92" i="61"/>
  <c r="AC91" i="61"/>
  <c r="AA91" i="61"/>
  <c r="Z91" i="61"/>
  <c r="Y91" i="61"/>
  <c r="X91" i="61"/>
  <c r="AC90" i="61"/>
  <c r="X90" i="61"/>
  <c r="V90" i="61"/>
  <c r="V93" i="61" s="1"/>
  <c r="U90" i="61"/>
  <c r="U168" i="61" s="1"/>
  <c r="T90" i="61"/>
  <c r="S90" i="61"/>
  <c r="R90" i="61"/>
  <c r="R105" i="61" s="1"/>
  <c r="R151" i="61" s="1"/>
  <c r="Q90" i="61"/>
  <c r="Q168" i="61" s="1"/>
  <c r="P90" i="61"/>
  <c r="O90" i="61"/>
  <c r="N90" i="61"/>
  <c r="N105" i="61" s="1"/>
  <c r="N151" i="61" s="1"/>
  <c r="M90" i="61"/>
  <c r="M168" i="61" s="1"/>
  <c r="L90" i="61"/>
  <c r="K90" i="61"/>
  <c r="J90" i="61"/>
  <c r="J105" i="61" s="1"/>
  <c r="J151" i="61" s="1"/>
  <c r="I90" i="61"/>
  <c r="I168" i="61" s="1"/>
  <c r="H90" i="61"/>
  <c r="G90" i="61"/>
  <c r="F90" i="61"/>
  <c r="F93" i="61" s="1"/>
  <c r="F108" i="61" s="1"/>
  <c r="F154" i="61" s="1"/>
  <c r="E90" i="61"/>
  <c r="E168" i="61" s="1"/>
  <c r="D90" i="61"/>
  <c r="C90" i="61"/>
  <c r="B90" i="61"/>
  <c r="B105" i="61" s="1"/>
  <c r="B151" i="61" s="1"/>
  <c r="AC89" i="61"/>
  <c r="AA89" i="61"/>
  <c r="Z89" i="61"/>
  <c r="Y89" i="61"/>
  <c r="X89" i="61"/>
  <c r="AC88" i="61"/>
  <c r="AA88" i="61"/>
  <c r="Z88" i="61"/>
  <c r="Y88" i="61"/>
  <c r="X88" i="61"/>
  <c r="AC87" i="61"/>
  <c r="X87" i="61"/>
  <c r="V87" i="61"/>
  <c r="U87" i="61"/>
  <c r="U133" i="61" s="1"/>
  <c r="T87" i="61"/>
  <c r="S87" i="61"/>
  <c r="R87" i="61"/>
  <c r="Q87" i="61"/>
  <c r="Q165" i="61" s="1"/>
  <c r="P87" i="61"/>
  <c r="O87" i="61"/>
  <c r="N87" i="61"/>
  <c r="M87" i="61"/>
  <c r="M165" i="61" s="1"/>
  <c r="L87" i="61"/>
  <c r="K87" i="61"/>
  <c r="J87" i="61"/>
  <c r="I87" i="61"/>
  <c r="I165" i="61" s="1"/>
  <c r="H87" i="61"/>
  <c r="G87" i="61"/>
  <c r="F87" i="61"/>
  <c r="E87" i="61"/>
  <c r="E133" i="61" s="1"/>
  <c r="D87" i="61"/>
  <c r="C87" i="61"/>
  <c r="B87" i="61"/>
  <c r="AC86" i="61"/>
  <c r="AA86" i="61"/>
  <c r="Z86" i="61"/>
  <c r="Y86" i="61"/>
  <c r="X86" i="61"/>
  <c r="V78" i="61"/>
  <c r="F78" i="61"/>
  <c r="F124" i="61" s="1"/>
  <c r="AC77" i="61"/>
  <c r="AA77" i="61"/>
  <c r="Z77" i="61"/>
  <c r="Y77" i="61"/>
  <c r="X77" i="61"/>
  <c r="AC76" i="61"/>
  <c r="AA76" i="61"/>
  <c r="Z76" i="61"/>
  <c r="Y76" i="61"/>
  <c r="X76" i="61"/>
  <c r="AA75" i="61"/>
  <c r="V75" i="61"/>
  <c r="U75" i="61"/>
  <c r="U78" i="61" s="1"/>
  <c r="U124" i="61" s="1"/>
  <c r="T75" i="61"/>
  <c r="T121" i="61" s="1"/>
  <c r="S75" i="61"/>
  <c r="S78" i="61" s="1"/>
  <c r="S124" i="61" s="1"/>
  <c r="R75" i="61"/>
  <c r="R121" i="61" s="1"/>
  <c r="Q75" i="61"/>
  <c r="Q78" i="61" s="1"/>
  <c r="Q124" i="61" s="1"/>
  <c r="P75" i="61"/>
  <c r="P121" i="61" s="1"/>
  <c r="O75" i="61"/>
  <c r="O78" i="61" s="1"/>
  <c r="O124" i="61" s="1"/>
  <c r="N75" i="61"/>
  <c r="N121" i="61" s="1"/>
  <c r="M75" i="61"/>
  <c r="M78" i="61" s="1"/>
  <c r="M124" i="61" s="1"/>
  <c r="L75" i="61"/>
  <c r="L121" i="61" s="1"/>
  <c r="K75" i="61"/>
  <c r="K78" i="61" s="1"/>
  <c r="K124" i="61" s="1"/>
  <c r="J75" i="61"/>
  <c r="J121" i="61" s="1"/>
  <c r="I75" i="61"/>
  <c r="I78" i="61" s="1"/>
  <c r="I124" i="61" s="1"/>
  <c r="H75" i="61"/>
  <c r="H121" i="61" s="1"/>
  <c r="G75" i="61"/>
  <c r="G78" i="61" s="1"/>
  <c r="G124" i="61" s="1"/>
  <c r="F75" i="61"/>
  <c r="F121" i="61" s="1"/>
  <c r="E75" i="61"/>
  <c r="E78" i="61" s="1"/>
  <c r="E124" i="61" s="1"/>
  <c r="D75" i="61"/>
  <c r="D121" i="61" s="1"/>
  <c r="C75" i="61"/>
  <c r="C78" i="61" s="1"/>
  <c r="C124" i="61" s="1"/>
  <c r="B75" i="61"/>
  <c r="AC74" i="61"/>
  <c r="AA74" i="61"/>
  <c r="Z74" i="61"/>
  <c r="Y74" i="61"/>
  <c r="X74" i="61"/>
  <c r="AC73" i="61"/>
  <c r="AA73" i="61"/>
  <c r="Z73" i="61"/>
  <c r="Y73" i="61"/>
  <c r="X73" i="61"/>
  <c r="AA72" i="61"/>
  <c r="V72" i="61"/>
  <c r="U72" i="61"/>
  <c r="U118" i="61" s="1"/>
  <c r="T72" i="61"/>
  <c r="S72" i="61"/>
  <c r="S118" i="61" s="1"/>
  <c r="R72" i="61"/>
  <c r="Q72" i="61"/>
  <c r="Q118" i="61" s="1"/>
  <c r="P72" i="61"/>
  <c r="O72" i="61"/>
  <c r="O118" i="61" s="1"/>
  <c r="N72" i="61"/>
  <c r="M72" i="61"/>
  <c r="M118" i="61" s="1"/>
  <c r="L72" i="61"/>
  <c r="Z72" i="61" s="1"/>
  <c r="K72" i="61"/>
  <c r="K118" i="61" s="1"/>
  <c r="J72" i="61"/>
  <c r="I72" i="61"/>
  <c r="I118" i="61" s="1"/>
  <c r="H72" i="61"/>
  <c r="G72" i="61"/>
  <c r="G118" i="61" s="1"/>
  <c r="F72" i="61"/>
  <c r="E72" i="61"/>
  <c r="E118" i="61" s="1"/>
  <c r="D72" i="61"/>
  <c r="C72" i="61"/>
  <c r="C118" i="61" s="1"/>
  <c r="B72" i="61"/>
  <c r="AC71" i="61"/>
  <c r="AA71" i="61"/>
  <c r="Z71" i="61"/>
  <c r="Y71" i="61"/>
  <c r="X71" i="61"/>
  <c r="P63" i="61"/>
  <c r="L63" i="61"/>
  <c r="V62" i="61"/>
  <c r="U62" i="61"/>
  <c r="U60" i="61" s="1"/>
  <c r="U63" i="61" s="1"/>
  <c r="T62" i="61"/>
  <c r="S62" i="61"/>
  <c r="R62" i="61"/>
  <c r="Q62" i="61"/>
  <c r="Q60" i="61" s="1"/>
  <c r="Q63" i="61" s="1"/>
  <c r="P62" i="61"/>
  <c r="O62" i="61"/>
  <c r="N62" i="61"/>
  <c r="M62" i="61"/>
  <c r="M60" i="61" s="1"/>
  <c r="M63" i="61" s="1"/>
  <c r="L62" i="61"/>
  <c r="K62" i="61"/>
  <c r="J62" i="61"/>
  <c r="I62" i="61"/>
  <c r="H62" i="61"/>
  <c r="G62" i="61"/>
  <c r="F62" i="61"/>
  <c r="E62" i="61"/>
  <c r="E60" i="61" s="1"/>
  <c r="E63" i="61" s="1"/>
  <c r="D62" i="61"/>
  <c r="C62" i="61"/>
  <c r="B62" i="61"/>
  <c r="V61" i="61"/>
  <c r="V60" i="61" s="1"/>
  <c r="V63" i="61" s="1"/>
  <c r="U61" i="61"/>
  <c r="T61" i="61"/>
  <c r="T60" i="61" s="1"/>
  <c r="T63" i="61" s="1"/>
  <c r="S61" i="61"/>
  <c r="R61" i="61"/>
  <c r="R60" i="61" s="1"/>
  <c r="R63" i="61" s="1"/>
  <c r="Q61" i="61"/>
  <c r="P61" i="61"/>
  <c r="P60" i="61" s="1"/>
  <c r="O61" i="61"/>
  <c r="N61" i="61"/>
  <c r="N60" i="61" s="1"/>
  <c r="M61" i="61"/>
  <c r="L61" i="61"/>
  <c r="L60" i="61" s="1"/>
  <c r="K61" i="61"/>
  <c r="J61" i="61"/>
  <c r="J60" i="61" s="1"/>
  <c r="I61" i="61"/>
  <c r="H61" i="61"/>
  <c r="H60" i="61" s="1"/>
  <c r="H63" i="61" s="1"/>
  <c r="G61" i="61"/>
  <c r="F61" i="61"/>
  <c r="F60" i="61" s="1"/>
  <c r="F63" i="61" s="1"/>
  <c r="E61" i="61"/>
  <c r="D61" i="61"/>
  <c r="D60" i="61" s="1"/>
  <c r="D63" i="61" s="1"/>
  <c r="C61" i="61"/>
  <c r="B61" i="61"/>
  <c r="B60" i="61" s="1"/>
  <c r="B63" i="61" s="1"/>
  <c r="S60" i="61"/>
  <c r="O60" i="61"/>
  <c r="K60" i="61"/>
  <c r="I60" i="61"/>
  <c r="I63" i="61" s="1"/>
  <c r="G60" i="61"/>
  <c r="C60" i="61"/>
  <c r="V59" i="61"/>
  <c r="U59" i="61"/>
  <c r="T59" i="61"/>
  <c r="T57" i="61" s="1"/>
  <c r="S59" i="61"/>
  <c r="R59" i="61"/>
  <c r="Q59" i="61"/>
  <c r="P59" i="61"/>
  <c r="P57" i="61" s="1"/>
  <c r="O59" i="61"/>
  <c r="N59" i="61"/>
  <c r="M59" i="61"/>
  <c r="L59" i="61"/>
  <c r="L57" i="61" s="1"/>
  <c r="K59" i="61"/>
  <c r="J59" i="61"/>
  <c r="I59" i="61"/>
  <c r="H59" i="61"/>
  <c r="H57" i="61" s="1"/>
  <c r="G59" i="61"/>
  <c r="F59" i="61"/>
  <c r="E59" i="61"/>
  <c r="D59" i="61"/>
  <c r="D57" i="61" s="1"/>
  <c r="C59" i="61"/>
  <c r="B59" i="61"/>
  <c r="V58" i="61"/>
  <c r="U58" i="61"/>
  <c r="U57" i="61" s="1"/>
  <c r="T58" i="61"/>
  <c r="S58" i="61"/>
  <c r="S57" i="61" s="1"/>
  <c r="R58" i="61"/>
  <c r="Q58" i="61"/>
  <c r="Q57" i="61" s="1"/>
  <c r="P58" i="61"/>
  <c r="O58" i="61"/>
  <c r="O57" i="61" s="1"/>
  <c r="N58" i="61"/>
  <c r="M58" i="61"/>
  <c r="M57" i="61" s="1"/>
  <c r="L58" i="61"/>
  <c r="K58" i="61"/>
  <c r="K57" i="61" s="1"/>
  <c r="J58" i="61"/>
  <c r="I58" i="61"/>
  <c r="I57" i="61" s="1"/>
  <c r="H58" i="61"/>
  <c r="G58" i="61"/>
  <c r="G57" i="61" s="1"/>
  <c r="F58" i="61"/>
  <c r="E58" i="61"/>
  <c r="E57" i="61" s="1"/>
  <c r="D58" i="61"/>
  <c r="C58" i="61"/>
  <c r="C57" i="61" s="1"/>
  <c r="B58" i="61"/>
  <c r="V57" i="61"/>
  <c r="R57" i="61"/>
  <c r="N57" i="61"/>
  <c r="J57" i="61"/>
  <c r="F57" i="61"/>
  <c r="B57" i="61"/>
  <c r="Y48" i="61"/>
  <c r="V48" i="61"/>
  <c r="U48" i="61"/>
  <c r="T48" i="61"/>
  <c r="S48" i="61"/>
  <c r="R48" i="61"/>
  <c r="Q48" i="61"/>
  <c r="P48" i="61"/>
  <c r="O48" i="61"/>
  <c r="N48" i="61"/>
  <c r="M48" i="61"/>
  <c r="L48" i="61"/>
  <c r="Z48" i="61" s="1"/>
  <c r="K48" i="61"/>
  <c r="J48" i="61"/>
  <c r="I48" i="61"/>
  <c r="H48" i="61"/>
  <c r="G48" i="61"/>
  <c r="F48" i="61"/>
  <c r="E48" i="61"/>
  <c r="D48" i="61"/>
  <c r="C48" i="61"/>
  <c r="B48" i="61"/>
  <c r="AC47" i="61"/>
  <c r="AA47" i="61"/>
  <c r="Z47" i="61"/>
  <c r="Y47" i="61"/>
  <c r="X47" i="61"/>
  <c r="AC46" i="61"/>
  <c r="AA46" i="61"/>
  <c r="Z46" i="61"/>
  <c r="Y46" i="61"/>
  <c r="X46" i="61"/>
  <c r="Y44" i="61"/>
  <c r="V44" i="61"/>
  <c r="U44" i="61"/>
  <c r="T44" i="61"/>
  <c r="S44" i="61"/>
  <c r="R44" i="61"/>
  <c r="Q44" i="61"/>
  <c r="P44" i="61"/>
  <c r="O44" i="61"/>
  <c r="N44" i="61"/>
  <c r="M44" i="61"/>
  <c r="L44" i="61"/>
  <c r="Z44" i="61" s="1"/>
  <c r="K44" i="61"/>
  <c r="J44" i="61"/>
  <c r="I44" i="61"/>
  <c r="H44" i="61"/>
  <c r="G44" i="61"/>
  <c r="F44" i="61"/>
  <c r="E44" i="61"/>
  <c r="D44" i="61"/>
  <c r="C44" i="61"/>
  <c r="B44" i="61"/>
  <c r="AC43" i="61"/>
  <c r="AA43" i="61"/>
  <c r="Z43" i="61"/>
  <c r="Y43" i="61"/>
  <c r="X43" i="61"/>
  <c r="AC42" i="61"/>
  <c r="AA42" i="61"/>
  <c r="Z42" i="61"/>
  <c r="Y42" i="61"/>
  <c r="X42" i="61"/>
  <c r="T40" i="61"/>
  <c r="L40" i="61"/>
  <c r="Z40" i="61" s="1"/>
  <c r="D40" i="61"/>
  <c r="Y39" i="61"/>
  <c r="V39" i="61"/>
  <c r="AA39" i="61" s="1"/>
  <c r="U39" i="61"/>
  <c r="T39" i="61"/>
  <c r="S39" i="61"/>
  <c r="R39" i="61"/>
  <c r="Q39" i="61"/>
  <c r="P39" i="61"/>
  <c r="O39" i="61"/>
  <c r="N39" i="61"/>
  <c r="M39" i="61"/>
  <c r="L39" i="61"/>
  <c r="Z39" i="61" s="1"/>
  <c r="K39" i="61"/>
  <c r="J39" i="61"/>
  <c r="I39" i="61"/>
  <c r="H39" i="61"/>
  <c r="G39" i="61"/>
  <c r="F39" i="61"/>
  <c r="E39" i="61"/>
  <c r="D39" i="61"/>
  <c r="C39" i="61"/>
  <c r="B39" i="61"/>
  <c r="V38" i="61"/>
  <c r="V40" i="61" s="1"/>
  <c r="U38" i="61"/>
  <c r="U40" i="61" s="1"/>
  <c r="T38" i="61"/>
  <c r="S38" i="61"/>
  <c r="S40" i="61" s="1"/>
  <c r="R38" i="61"/>
  <c r="R40" i="61" s="1"/>
  <c r="Q38" i="61"/>
  <c r="Q40" i="61" s="1"/>
  <c r="P38" i="61"/>
  <c r="P40" i="61" s="1"/>
  <c r="O38" i="61"/>
  <c r="O40" i="61" s="1"/>
  <c r="N38" i="61"/>
  <c r="N40" i="61" s="1"/>
  <c r="M38" i="61"/>
  <c r="M40" i="61" s="1"/>
  <c r="L38" i="61"/>
  <c r="Z38" i="61" s="1"/>
  <c r="K38" i="61"/>
  <c r="K40" i="61" s="1"/>
  <c r="J38" i="61"/>
  <c r="J40" i="61" s="1"/>
  <c r="I38" i="61"/>
  <c r="I40" i="61" s="1"/>
  <c r="H38" i="61"/>
  <c r="H40" i="61" s="1"/>
  <c r="G38" i="61"/>
  <c r="G40" i="61" s="1"/>
  <c r="Y40" i="61" s="1"/>
  <c r="F38" i="61"/>
  <c r="F40" i="61" s="1"/>
  <c r="E38" i="61"/>
  <c r="E40" i="61" s="1"/>
  <c r="D38" i="61"/>
  <c r="C38" i="61"/>
  <c r="C40" i="61" s="1"/>
  <c r="B38" i="61"/>
  <c r="B40" i="61" s="1"/>
  <c r="V36" i="61"/>
  <c r="U36" i="61"/>
  <c r="T36" i="61"/>
  <c r="S36" i="61"/>
  <c r="R36" i="61"/>
  <c r="Q36" i="61"/>
  <c r="P36" i="61"/>
  <c r="O36" i="61"/>
  <c r="N36" i="61"/>
  <c r="M36" i="61"/>
  <c r="L36" i="61"/>
  <c r="Z36" i="61" s="1"/>
  <c r="K36" i="61"/>
  <c r="J36" i="61"/>
  <c r="I36" i="61"/>
  <c r="H36" i="61"/>
  <c r="G36" i="61"/>
  <c r="F36" i="61"/>
  <c r="E36" i="61"/>
  <c r="D36" i="61"/>
  <c r="C36" i="61"/>
  <c r="B36" i="61"/>
  <c r="Y36" i="61" s="1"/>
  <c r="AC35" i="61"/>
  <c r="AA35" i="61"/>
  <c r="Z35" i="61"/>
  <c r="Y35" i="61"/>
  <c r="X35" i="61"/>
  <c r="AC34" i="61"/>
  <c r="AA34" i="61"/>
  <c r="Z34" i="61"/>
  <c r="Y34" i="61"/>
  <c r="X34" i="61"/>
  <c r="V32" i="61"/>
  <c r="AA32" i="61" s="1"/>
  <c r="U32" i="61"/>
  <c r="T32" i="61"/>
  <c r="S32" i="61"/>
  <c r="R32" i="61"/>
  <c r="Q32" i="61"/>
  <c r="P32" i="61"/>
  <c r="O32" i="61"/>
  <c r="N32" i="61"/>
  <c r="M32" i="61"/>
  <c r="L32" i="61"/>
  <c r="Z32" i="61" s="1"/>
  <c r="K32" i="61"/>
  <c r="J32" i="61"/>
  <c r="I32" i="61"/>
  <c r="H32" i="61"/>
  <c r="G32" i="61"/>
  <c r="F32" i="61"/>
  <c r="E32" i="61"/>
  <c r="D32" i="61"/>
  <c r="C32" i="61"/>
  <c r="B32" i="61"/>
  <c r="Y32" i="61" s="1"/>
  <c r="AC31" i="61"/>
  <c r="AA31" i="61"/>
  <c r="Z31" i="61"/>
  <c r="Y31" i="61"/>
  <c r="X31" i="61"/>
  <c r="AC30" i="61"/>
  <c r="AA30" i="61"/>
  <c r="Z30" i="61"/>
  <c r="Y30" i="61"/>
  <c r="X30" i="61"/>
  <c r="Y27" i="61"/>
  <c r="V27" i="61"/>
  <c r="U27" i="61"/>
  <c r="T27" i="61"/>
  <c r="T23" i="61" s="1"/>
  <c r="T24" i="61" s="1"/>
  <c r="S27" i="61"/>
  <c r="R27" i="61"/>
  <c r="Q27" i="61"/>
  <c r="P27" i="61"/>
  <c r="P28" i="61" s="1"/>
  <c r="O27" i="61"/>
  <c r="N27" i="61"/>
  <c r="M27" i="61"/>
  <c r="L27" i="61"/>
  <c r="Z27" i="61" s="1"/>
  <c r="K27" i="61"/>
  <c r="J27" i="61"/>
  <c r="I27" i="61"/>
  <c r="H27" i="61"/>
  <c r="H28" i="61" s="1"/>
  <c r="G27" i="61"/>
  <c r="F27" i="61"/>
  <c r="E27" i="61"/>
  <c r="D27" i="61"/>
  <c r="D23" i="61" s="1"/>
  <c r="D24" i="61" s="1"/>
  <c r="C27" i="61"/>
  <c r="B27" i="61"/>
  <c r="Y26" i="61"/>
  <c r="V26" i="61"/>
  <c r="AA26" i="61" s="1"/>
  <c r="U26" i="61"/>
  <c r="U28" i="61" s="1"/>
  <c r="T26" i="61"/>
  <c r="T28" i="61" s="1"/>
  <c r="S26" i="61"/>
  <c r="S28" i="61" s="1"/>
  <c r="R26" i="61"/>
  <c r="R28" i="61" s="1"/>
  <c r="Q26" i="61"/>
  <c r="Q28" i="61" s="1"/>
  <c r="P26" i="61"/>
  <c r="O26" i="61"/>
  <c r="O28" i="61" s="1"/>
  <c r="N26" i="61"/>
  <c r="N28" i="61" s="1"/>
  <c r="M26" i="61"/>
  <c r="M28" i="61" s="1"/>
  <c r="L26" i="61"/>
  <c r="Z26" i="61" s="1"/>
  <c r="K26" i="61"/>
  <c r="K28" i="61" s="1"/>
  <c r="J26" i="61"/>
  <c r="J28" i="61" s="1"/>
  <c r="I26" i="61"/>
  <c r="I28" i="61" s="1"/>
  <c r="H26" i="61"/>
  <c r="G26" i="61"/>
  <c r="G28" i="61" s="1"/>
  <c r="F26" i="61"/>
  <c r="F28" i="61" s="1"/>
  <c r="E26" i="61"/>
  <c r="E28" i="61" s="1"/>
  <c r="D26" i="61"/>
  <c r="D28" i="61" s="1"/>
  <c r="C26" i="61"/>
  <c r="C28" i="61" s="1"/>
  <c r="B26" i="61"/>
  <c r="B28" i="61" s="1"/>
  <c r="Y23" i="61"/>
  <c r="V23" i="61"/>
  <c r="U23" i="61"/>
  <c r="S23" i="61"/>
  <c r="R23" i="61"/>
  <c r="Q23" i="61"/>
  <c r="O23" i="61"/>
  <c r="N23" i="61"/>
  <c r="M23" i="61"/>
  <c r="K23" i="61"/>
  <c r="J23" i="61"/>
  <c r="I23" i="61"/>
  <c r="G23" i="61"/>
  <c r="F23" i="61"/>
  <c r="E23" i="61"/>
  <c r="C23" i="61"/>
  <c r="B23" i="61"/>
  <c r="V22" i="61"/>
  <c r="U22" i="61"/>
  <c r="U24" i="61" s="1"/>
  <c r="T22" i="61"/>
  <c r="S22" i="61"/>
  <c r="S24" i="61" s="1"/>
  <c r="R22" i="61"/>
  <c r="R24" i="61" s="1"/>
  <c r="Q22" i="61"/>
  <c r="Q24" i="61" s="1"/>
  <c r="P22" i="61"/>
  <c r="O22" i="61"/>
  <c r="O24" i="61" s="1"/>
  <c r="N22" i="61"/>
  <c r="N24" i="61" s="1"/>
  <c r="M22" i="61"/>
  <c r="M24" i="61" s="1"/>
  <c r="L22" i="61"/>
  <c r="Z22" i="61" s="1"/>
  <c r="K22" i="61"/>
  <c r="K24" i="61" s="1"/>
  <c r="J22" i="61"/>
  <c r="J24" i="61" s="1"/>
  <c r="I22" i="61"/>
  <c r="I24" i="61" s="1"/>
  <c r="H22" i="61"/>
  <c r="G22" i="61"/>
  <c r="G24" i="61" s="1"/>
  <c r="F22" i="61"/>
  <c r="F24" i="61" s="1"/>
  <c r="E22" i="61"/>
  <c r="E24" i="61" s="1"/>
  <c r="D22" i="61"/>
  <c r="C22" i="61"/>
  <c r="C24" i="61" s="1"/>
  <c r="B22" i="61"/>
  <c r="B24" i="61" s="1"/>
  <c r="Y20" i="61"/>
  <c r="V20" i="61"/>
  <c r="U20" i="61"/>
  <c r="T20" i="61"/>
  <c r="S20" i="61"/>
  <c r="R20" i="61"/>
  <c r="Q20" i="61"/>
  <c r="P20" i="61"/>
  <c r="O20" i="61"/>
  <c r="N20" i="61"/>
  <c r="M20" i="61"/>
  <c r="L20" i="61"/>
  <c r="Z20" i="61" s="1"/>
  <c r="K20" i="61"/>
  <c r="J20" i="61"/>
  <c r="I20" i="61"/>
  <c r="H20" i="61"/>
  <c r="G20" i="61"/>
  <c r="F20" i="61"/>
  <c r="E20" i="61"/>
  <c r="D20" i="61"/>
  <c r="C20" i="61"/>
  <c r="B20" i="61"/>
  <c r="AC19" i="61"/>
  <c r="AA19" i="61"/>
  <c r="Z19" i="61"/>
  <c r="Y19" i="61"/>
  <c r="AC18" i="61"/>
  <c r="AA18" i="61"/>
  <c r="Z18" i="61"/>
  <c r="Y18" i="61"/>
  <c r="Y28" i="61" l="1"/>
  <c r="AC40" i="61"/>
  <c r="X40" i="61"/>
  <c r="AA40" i="61"/>
  <c r="Y24" i="61"/>
  <c r="AC22" i="61"/>
  <c r="X22" i="61"/>
  <c r="AA27" i="61"/>
  <c r="K63" i="61"/>
  <c r="O165" i="61"/>
  <c r="O102" i="61"/>
  <c r="O148" i="61" s="1"/>
  <c r="O133" i="61"/>
  <c r="AC112" i="62"/>
  <c r="X112" i="62"/>
  <c r="AA112" i="62"/>
  <c r="AC120" i="62"/>
  <c r="X120" i="62"/>
  <c r="AA120" i="62"/>
  <c r="AC20" i="61"/>
  <c r="X20" i="61"/>
  <c r="Y22" i="61"/>
  <c r="H23" i="61"/>
  <c r="H24" i="61" s="1"/>
  <c r="L23" i="61"/>
  <c r="AA23" i="61" s="1"/>
  <c r="P23" i="61"/>
  <c r="P24" i="61" s="1"/>
  <c r="AC36" i="61"/>
  <c r="X36" i="61"/>
  <c r="Y38" i="61"/>
  <c r="AC44" i="61"/>
  <c r="X44" i="61"/>
  <c r="C63" i="61"/>
  <c r="O63" i="61"/>
  <c r="J78" i="61"/>
  <c r="J124" i="61" s="1"/>
  <c r="C168" i="61"/>
  <c r="C136" i="61"/>
  <c r="C105" i="61"/>
  <c r="C151" i="61" s="1"/>
  <c r="G168" i="61"/>
  <c r="G136" i="61"/>
  <c r="G105" i="61"/>
  <c r="G151" i="61" s="1"/>
  <c r="Z90" i="61"/>
  <c r="Y90" i="61"/>
  <c r="K168" i="61"/>
  <c r="K136" i="61"/>
  <c r="K105" i="61"/>
  <c r="K151" i="61" s="1"/>
  <c r="O168" i="61"/>
  <c r="O136" i="61"/>
  <c r="O105" i="61"/>
  <c r="O151" i="61" s="1"/>
  <c r="S168" i="61"/>
  <c r="S136" i="61"/>
  <c r="S105" i="61"/>
  <c r="S151" i="61" s="1"/>
  <c r="C93" i="61"/>
  <c r="S93" i="61"/>
  <c r="I151" i="61"/>
  <c r="E147" i="61"/>
  <c r="V24" i="61"/>
  <c r="AC38" i="61"/>
  <c r="X38" i="61"/>
  <c r="V124" i="61"/>
  <c r="AC78" i="61"/>
  <c r="G165" i="61"/>
  <c r="G102" i="61"/>
  <c r="G148" i="61" s="1"/>
  <c r="Z87" i="61"/>
  <c r="Y87" i="61"/>
  <c r="V171" i="61"/>
  <c r="V139" i="61"/>
  <c r="AC128" i="62"/>
  <c r="X128" i="62"/>
  <c r="AA128" i="62"/>
  <c r="AC181" i="62"/>
  <c r="X181" i="62"/>
  <c r="AA181" i="62"/>
  <c r="AA22" i="61"/>
  <c r="AC27" i="61"/>
  <c r="X27" i="61"/>
  <c r="L28" i="61"/>
  <c r="Z28" i="61" s="1"/>
  <c r="AA38" i="61"/>
  <c r="AC48" i="61"/>
  <c r="X48" i="61"/>
  <c r="G63" i="61"/>
  <c r="S63" i="61"/>
  <c r="N78" i="61"/>
  <c r="N124" i="61" s="1"/>
  <c r="G93" i="61"/>
  <c r="M151" i="61"/>
  <c r="AC32" i="61"/>
  <c r="X32" i="61"/>
  <c r="AA48" i="61"/>
  <c r="C165" i="61"/>
  <c r="C102" i="61"/>
  <c r="C148" i="61" s="1"/>
  <c r="C133" i="61"/>
  <c r="K165" i="61"/>
  <c r="K133" i="61"/>
  <c r="K102" i="61"/>
  <c r="K148" i="61" s="1"/>
  <c r="S165" i="61"/>
  <c r="S102" i="61"/>
  <c r="S148" i="61" s="1"/>
  <c r="S133" i="61"/>
  <c r="F171" i="61"/>
  <c r="F139" i="61"/>
  <c r="O93" i="61"/>
  <c r="V108" i="61"/>
  <c r="V154" i="61" s="1"/>
  <c r="AA20" i="61"/>
  <c r="AC23" i="61"/>
  <c r="X23" i="61"/>
  <c r="AC26" i="61"/>
  <c r="X26" i="61"/>
  <c r="V28" i="61"/>
  <c r="AA36" i="61"/>
  <c r="AC39" i="61"/>
  <c r="X39" i="61"/>
  <c r="AA44" i="61"/>
  <c r="J63" i="61"/>
  <c r="N63" i="61"/>
  <c r="B118" i="61"/>
  <c r="B102" i="61"/>
  <c r="B148" i="61" s="1"/>
  <c r="Y72" i="61"/>
  <c r="F118" i="61"/>
  <c r="F102" i="61"/>
  <c r="F148" i="61" s="1"/>
  <c r="J118" i="61"/>
  <c r="J102" i="61"/>
  <c r="J148" i="61" s="1"/>
  <c r="N118" i="61"/>
  <c r="N102" i="61"/>
  <c r="N148" i="61" s="1"/>
  <c r="R118" i="61"/>
  <c r="R102" i="61"/>
  <c r="R148" i="61" s="1"/>
  <c r="V118" i="61"/>
  <c r="V102" i="61"/>
  <c r="V148" i="61" s="1"/>
  <c r="AC72" i="61"/>
  <c r="X72" i="61"/>
  <c r="Y75" i="61"/>
  <c r="B121" i="61"/>
  <c r="V168" i="61"/>
  <c r="V121" i="61"/>
  <c r="AC75" i="61"/>
  <c r="X75" i="61"/>
  <c r="B78" i="61"/>
  <c r="B124" i="61" s="1"/>
  <c r="R78" i="61"/>
  <c r="R124" i="61" s="1"/>
  <c r="K93" i="61"/>
  <c r="Q151" i="61"/>
  <c r="G133" i="61"/>
  <c r="D165" i="61"/>
  <c r="H165" i="61"/>
  <c r="L165" i="61"/>
  <c r="P165" i="61"/>
  <c r="T165" i="61"/>
  <c r="D168" i="61"/>
  <c r="H168" i="61"/>
  <c r="L168" i="61"/>
  <c r="P168" i="61"/>
  <c r="T168" i="61"/>
  <c r="D93" i="61"/>
  <c r="H93" i="61"/>
  <c r="L93" i="61"/>
  <c r="P93" i="61"/>
  <c r="T93" i="61"/>
  <c r="E102" i="61"/>
  <c r="E148" i="61" s="1"/>
  <c r="I102" i="61"/>
  <c r="I148" i="61" s="1"/>
  <c r="M102" i="61"/>
  <c r="M148" i="61" s="1"/>
  <c r="Q102" i="61"/>
  <c r="Q148" i="61" s="1"/>
  <c r="U102" i="61"/>
  <c r="U148" i="61" s="1"/>
  <c r="F105" i="61"/>
  <c r="F151" i="61" s="1"/>
  <c r="V105" i="61"/>
  <c r="V151" i="61" s="1"/>
  <c r="I152" i="61"/>
  <c r="M152" i="61"/>
  <c r="Q152" i="61"/>
  <c r="D153" i="61"/>
  <c r="H153" i="61"/>
  <c r="L153" i="61"/>
  <c r="T153" i="61"/>
  <c r="H133" i="61"/>
  <c r="M133" i="61"/>
  <c r="F136" i="61"/>
  <c r="L136" i="61"/>
  <c r="Q136" i="61"/>
  <c r="V136" i="61"/>
  <c r="E165" i="61"/>
  <c r="F168" i="61"/>
  <c r="AC110" i="62"/>
  <c r="X110" i="62"/>
  <c r="AA110" i="62"/>
  <c r="AC118" i="62"/>
  <c r="X118" i="62"/>
  <c r="AA118" i="62"/>
  <c r="AC126" i="62"/>
  <c r="X126" i="62"/>
  <c r="AA126" i="62"/>
  <c r="AC179" i="62"/>
  <c r="X179" i="62"/>
  <c r="AA179" i="62"/>
  <c r="AC187" i="62"/>
  <c r="X187" i="62"/>
  <c r="AA187" i="62"/>
  <c r="D78" i="61"/>
  <c r="D124" i="61" s="1"/>
  <c r="H78" i="61"/>
  <c r="H124" i="61" s="1"/>
  <c r="L78" i="61"/>
  <c r="P78" i="61"/>
  <c r="P124" i="61" s="1"/>
  <c r="T78" i="61"/>
  <c r="T124" i="61" s="1"/>
  <c r="E93" i="61"/>
  <c r="I93" i="61"/>
  <c r="M93" i="61"/>
  <c r="Q93" i="61"/>
  <c r="U93" i="61"/>
  <c r="E149" i="61"/>
  <c r="I149" i="61"/>
  <c r="M149" i="61"/>
  <c r="Q149" i="61"/>
  <c r="U149" i="61"/>
  <c r="E153" i="61"/>
  <c r="I153" i="61"/>
  <c r="M153" i="61"/>
  <c r="Q153" i="61"/>
  <c r="U153" i="61"/>
  <c r="I133" i="61"/>
  <c r="M136" i="61"/>
  <c r="G150" i="61"/>
  <c r="U165" i="61"/>
  <c r="AC108" i="62"/>
  <c r="X108" i="62"/>
  <c r="AA108" i="62"/>
  <c r="AC116" i="62"/>
  <c r="X116" i="62"/>
  <c r="AA116" i="62"/>
  <c r="AC124" i="62"/>
  <c r="X124" i="62"/>
  <c r="AA124" i="62"/>
  <c r="AC177" i="62"/>
  <c r="X177" i="62"/>
  <c r="AA177" i="62"/>
  <c r="AC185" i="62"/>
  <c r="X185" i="62"/>
  <c r="AA185" i="62"/>
  <c r="Z75" i="61"/>
  <c r="B165" i="61"/>
  <c r="B133" i="61"/>
  <c r="F165" i="61"/>
  <c r="F133" i="61"/>
  <c r="J165" i="61"/>
  <c r="J133" i="61"/>
  <c r="N165" i="61"/>
  <c r="N133" i="61"/>
  <c r="R165" i="61"/>
  <c r="R133" i="61"/>
  <c r="V165" i="61"/>
  <c r="V133" i="61"/>
  <c r="AA87" i="61"/>
  <c r="B168" i="61"/>
  <c r="J168" i="61"/>
  <c r="N168" i="61"/>
  <c r="R168" i="61"/>
  <c r="AA90" i="61"/>
  <c r="B93" i="61"/>
  <c r="J93" i="61"/>
  <c r="N93" i="61"/>
  <c r="R93" i="61"/>
  <c r="B149" i="61"/>
  <c r="F149" i="61"/>
  <c r="J149" i="61"/>
  <c r="N149" i="61"/>
  <c r="R149" i="61"/>
  <c r="V149" i="61"/>
  <c r="E150" i="61"/>
  <c r="I150" i="61"/>
  <c r="M150" i="61"/>
  <c r="Q150" i="61"/>
  <c r="U150" i="61"/>
  <c r="D105" i="61"/>
  <c r="D151" i="61" s="1"/>
  <c r="H105" i="61"/>
  <c r="H151" i="61" s="1"/>
  <c r="L105" i="61"/>
  <c r="L151" i="61" s="1"/>
  <c r="P105" i="61"/>
  <c r="P151" i="61" s="1"/>
  <c r="T105" i="61"/>
  <c r="T151" i="61" s="1"/>
  <c r="C152" i="61"/>
  <c r="G152" i="61"/>
  <c r="K152" i="61"/>
  <c r="O152" i="61"/>
  <c r="S152" i="61"/>
  <c r="B153" i="61"/>
  <c r="F153" i="61"/>
  <c r="J153" i="61"/>
  <c r="N153" i="61"/>
  <c r="R153" i="61"/>
  <c r="V153" i="61"/>
  <c r="P133" i="61"/>
  <c r="D136" i="61"/>
  <c r="I136" i="61"/>
  <c r="N136" i="61"/>
  <c r="T136" i="61"/>
  <c r="AC114" i="62"/>
  <c r="X114" i="62"/>
  <c r="AA114" i="62"/>
  <c r="AC122" i="62"/>
  <c r="X122" i="62"/>
  <c r="AA122" i="62"/>
  <c r="AC130" i="62"/>
  <c r="X130" i="62"/>
  <c r="AA130" i="62"/>
  <c r="AC183" i="62"/>
  <c r="X183" i="62"/>
  <c r="AA183" i="62"/>
  <c r="Y108" i="62"/>
  <c r="Y110" i="62"/>
  <c r="Y112" i="62"/>
  <c r="Y114" i="62"/>
  <c r="Y116" i="62"/>
  <c r="Y118" i="62"/>
  <c r="Y120" i="62"/>
  <c r="Y122" i="62"/>
  <c r="Y124" i="62"/>
  <c r="Y126" i="62"/>
  <c r="Y128" i="62"/>
  <c r="Y130" i="62"/>
  <c r="AA109" i="62"/>
  <c r="AA111" i="62"/>
  <c r="AA113" i="62"/>
  <c r="AA115" i="62"/>
  <c r="AA117" i="62"/>
  <c r="AA119" i="62"/>
  <c r="AA121" i="62"/>
  <c r="AA123" i="62"/>
  <c r="AA125" i="62"/>
  <c r="AA127" i="62"/>
  <c r="AA129" i="62"/>
  <c r="AA131" i="62"/>
  <c r="AA178" i="62"/>
  <c r="AA180" i="62"/>
  <c r="AA182" i="62"/>
  <c r="AA184" i="62"/>
  <c r="AA186" i="62"/>
  <c r="AA188" i="62"/>
  <c r="X109" i="62"/>
  <c r="X111" i="62"/>
  <c r="X113" i="62"/>
  <c r="X115" i="62"/>
  <c r="X117" i="62"/>
  <c r="X119" i="62"/>
  <c r="X121" i="62"/>
  <c r="X123" i="62"/>
  <c r="X127" i="62"/>
  <c r="X129" i="62"/>
  <c r="X131" i="62"/>
  <c r="X178" i="62"/>
  <c r="X180" i="62"/>
  <c r="X182" i="62"/>
  <c r="X184" i="62"/>
  <c r="X186" i="62"/>
  <c r="X188" i="62"/>
  <c r="B171" i="61" l="1"/>
  <c r="B108" i="61"/>
  <c r="B154" i="61" s="1"/>
  <c r="B139" i="61"/>
  <c r="I171" i="61"/>
  <c r="I139" i="61"/>
  <c r="I108" i="61"/>
  <c r="I154" i="61" s="1"/>
  <c r="L124" i="61"/>
  <c r="Z78" i="61"/>
  <c r="T171" i="61"/>
  <c r="T139" i="61"/>
  <c r="T108" i="61"/>
  <c r="T154" i="61" s="1"/>
  <c r="D171" i="61"/>
  <c r="D139" i="61"/>
  <c r="D108" i="61"/>
  <c r="D154" i="61" s="1"/>
  <c r="AC28" i="61"/>
  <c r="X28" i="61"/>
  <c r="AA28" i="61"/>
  <c r="X93" i="61"/>
  <c r="R171" i="61"/>
  <c r="R108" i="61"/>
  <c r="R154" i="61" s="1"/>
  <c r="R139" i="61"/>
  <c r="U171" i="61"/>
  <c r="U139" i="61"/>
  <c r="U108" i="61"/>
  <c r="U154" i="61" s="1"/>
  <c r="E171" i="61"/>
  <c r="E139" i="61"/>
  <c r="E108" i="61"/>
  <c r="E154" i="61" s="1"/>
  <c r="P171" i="61"/>
  <c r="P139" i="61"/>
  <c r="P108" i="61"/>
  <c r="P154" i="61" s="1"/>
  <c r="AC93" i="61"/>
  <c r="G139" i="61"/>
  <c r="G171" i="61"/>
  <c r="G108" i="61"/>
  <c r="G154" i="61" s="1"/>
  <c r="Y93" i="61"/>
  <c r="X78" i="61"/>
  <c r="S171" i="61"/>
  <c r="S139" i="61"/>
  <c r="S108" i="61"/>
  <c r="S154" i="61" s="1"/>
  <c r="Z23" i="61"/>
  <c r="L24" i="61"/>
  <c r="Z24" i="61" s="1"/>
  <c r="N171" i="61"/>
  <c r="N139" i="61"/>
  <c r="N108" i="61"/>
  <c r="N154" i="61" s="1"/>
  <c r="Q171" i="61"/>
  <c r="Q139" i="61"/>
  <c r="Q108" i="61"/>
  <c r="Q154" i="61" s="1"/>
  <c r="L171" i="61"/>
  <c r="L139" i="61"/>
  <c r="L108" i="61"/>
  <c r="L154" i="61" s="1"/>
  <c r="Z93" i="61"/>
  <c r="K171" i="61"/>
  <c r="K139" i="61"/>
  <c r="K108" i="61"/>
  <c r="K154" i="61" s="1"/>
  <c r="AC24" i="61"/>
  <c r="X24" i="61"/>
  <c r="AA24" i="61"/>
  <c r="C171" i="61"/>
  <c r="C139" i="61"/>
  <c r="C108" i="61"/>
  <c r="C154" i="61" s="1"/>
  <c r="J171" i="61"/>
  <c r="J139" i="61"/>
  <c r="J108" i="61"/>
  <c r="J154" i="61" s="1"/>
  <c r="M171" i="61"/>
  <c r="M139" i="61"/>
  <c r="M108" i="61"/>
  <c r="M154" i="61" s="1"/>
  <c r="H171" i="61"/>
  <c r="H139" i="61"/>
  <c r="H108" i="61"/>
  <c r="H154" i="61" s="1"/>
  <c r="O171" i="61"/>
  <c r="O139" i="61"/>
  <c r="O108" i="61"/>
  <c r="O154" i="61" s="1"/>
  <c r="Y78" i="61"/>
  <c r="AA93" i="61"/>
  <c r="AA78" i="61"/>
  <c r="W4" i="57" l="1"/>
  <c r="W3" i="57"/>
  <c r="V5" i="57"/>
  <c r="V6" i="57"/>
  <c r="W4" i="50"/>
  <c r="W3" i="50"/>
  <c r="V5" i="50"/>
  <c r="V6" i="50"/>
  <c r="W4" i="49"/>
  <c r="W3" i="49"/>
  <c r="X13" i="48"/>
  <c r="W4" i="48"/>
  <c r="W5" i="48"/>
  <c r="W6" i="48"/>
  <c r="W7" i="48"/>
  <c r="W8" i="48"/>
  <c r="W9" i="48"/>
  <c r="W10" i="48"/>
  <c r="W11" i="48"/>
  <c r="W12" i="48"/>
  <c r="W3" i="48"/>
  <c r="W4" i="58"/>
  <c r="W5" i="58"/>
  <c r="W6" i="58"/>
  <c r="W7" i="58"/>
  <c r="W8" i="58"/>
  <c r="W9" i="58"/>
  <c r="W10" i="58"/>
  <c r="W11" i="58"/>
  <c r="W12" i="58"/>
  <c r="W13" i="58"/>
  <c r="W14" i="58"/>
  <c r="W15" i="58"/>
  <c r="W16" i="58"/>
  <c r="W3" i="58"/>
  <c r="W20" i="47"/>
  <c r="W4" i="47"/>
  <c r="W5" i="47"/>
  <c r="W6" i="47"/>
  <c r="W7" i="47"/>
  <c r="W8" i="47"/>
  <c r="W9" i="47"/>
  <c r="W10" i="47"/>
  <c r="W11" i="47"/>
  <c r="W12" i="47"/>
  <c r="W13" i="47"/>
  <c r="W14" i="47"/>
  <c r="W15" i="47"/>
  <c r="W16" i="47"/>
  <c r="W17" i="47"/>
  <c r="W18" i="47"/>
  <c r="W19" i="47"/>
  <c r="W3" i="47"/>
  <c r="W8" i="46"/>
  <c r="W7" i="46"/>
  <c r="W6" i="46"/>
  <c r="W5" i="46"/>
  <c r="W4" i="46"/>
  <c r="W3" i="46"/>
  <c r="W4" i="45"/>
  <c r="W3" i="45"/>
  <c r="W16" i="56"/>
  <c r="W11" i="56"/>
  <c r="W12" i="56"/>
  <c r="W13" i="56"/>
  <c r="W14" i="56"/>
  <c r="W15" i="56"/>
  <c r="W10" i="56"/>
  <c r="W4" i="56"/>
  <c r="W5" i="56"/>
  <c r="W6" i="56"/>
  <c r="W7" i="56"/>
  <c r="W8" i="56"/>
  <c r="W3" i="56"/>
  <c r="W12" i="44"/>
  <c r="W11" i="44"/>
  <c r="W10" i="44"/>
  <c r="W9" i="44"/>
  <c r="W8" i="44"/>
  <c r="W4" i="44"/>
  <c r="W7" i="44" s="1"/>
  <c r="W5" i="44"/>
  <c r="W6" i="44"/>
  <c r="W3" i="44"/>
  <c r="V5" i="49"/>
  <c r="V6" i="49"/>
  <c r="V7" i="48"/>
  <c r="V14" i="48" s="1"/>
  <c r="V12" i="48"/>
  <c r="V9" i="58"/>
  <c r="V16" i="58"/>
  <c r="V17" i="58"/>
  <c r="V18" i="58"/>
  <c r="V20" i="47"/>
  <c r="V21" i="47" s="1"/>
  <c r="V22" i="47"/>
  <c r="V11" i="47"/>
  <c r="V5" i="46"/>
  <c r="V8" i="46"/>
  <c r="V9" i="46"/>
  <c r="V10" i="46"/>
  <c r="V5" i="45"/>
  <c r="V6" i="45"/>
  <c r="V16" i="56"/>
  <c r="V9" i="56"/>
  <c r="V12" i="44"/>
  <c r="V7" i="44"/>
  <c r="V13" i="44" s="1"/>
  <c r="V13" i="48" l="1"/>
  <c r="V17" i="56"/>
  <c r="V18" i="56"/>
  <c r="V14" i="44"/>
  <c r="W9" i="43" l="1"/>
  <c r="W10" i="43"/>
  <c r="W11" i="43"/>
  <c r="W8" i="43"/>
  <c r="W4" i="43"/>
  <c r="W5" i="43"/>
  <c r="W6" i="43"/>
  <c r="W3" i="43"/>
  <c r="V12" i="43"/>
  <c r="V7" i="43"/>
  <c r="V14" i="43" l="1"/>
  <c r="V13" i="43"/>
  <c r="U5" i="57" l="1"/>
  <c r="U6" i="57"/>
  <c r="U5" i="50"/>
  <c r="U6" i="50"/>
  <c r="U5" i="49"/>
  <c r="U6" i="49"/>
  <c r="U12" i="48"/>
  <c r="U7" i="48"/>
  <c r="U16" i="58"/>
  <c r="U9" i="58"/>
  <c r="U20" i="47"/>
  <c r="U11" i="47"/>
  <c r="U8" i="46"/>
  <c r="U5" i="46"/>
  <c r="U5" i="45"/>
  <c r="U6" i="45"/>
  <c r="U16" i="56"/>
  <c r="U9" i="56"/>
  <c r="U12" i="44"/>
  <c r="U7" i="44"/>
  <c r="U13" i="44" s="1"/>
  <c r="U12" i="43"/>
  <c r="U7" i="43"/>
  <c r="U13" i="48" l="1"/>
  <c r="W5" i="45"/>
  <c r="W9" i="56"/>
  <c r="U17" i="56"/>
  <c r="U17" i="58"/>
  <c r="U18" i="58"/>
  <c r="U22" i="47"/>
  <c r="W5" i="57"/>
  <c r="W5" i="50"/>
  <c r="W5" i="49"/>
  <c r="U14" i="48"/>
  <c r="U10" i="46"/>
  <c r="U18" i="56"/>
  <c r="U14" i="44"/>
  <c r="W7" i="43"/>
  <c r="U14" i="43"/>
  <c r="W12" i="43"/>
  <c r="U13" i="43"/>
  <c r="U21" i="47"/>
  <c r="U9" i="46"/>
  <c r="C16" i="56"/>
  <c r="D16" i="56"/>
  <c r="E16" i="56"/>
  <c r="F16" i="56"/>
  <c r="G16" i="56"/>
  <c r="H16" i="56"/>
  <c r="I16" i="56"/>
  <c r="J16" i="56"/>
  <c r="K16" i="56"/>
  <c r="L16" i="56"/>
  <c r="M16" i="56"/>
  <c r="N16" i="56"/>
  <c r="O16" i="56"/>
  <c r="P16" i="56"/>
  <c r="Q16" i="56"/>
  <c r="R16" i="56"/>
  <c r="S16" i="56"/>
  <c r="T16" i="56"/>
  <c r="B16" i="56"/>
  <c r="C9" i="56"/>
  <c r="D9" i="56"/>
  <c r="E9" i="56"/>
  <c r="F9" i="56"/>
  <c r="G9" i="56"/>
  <c r="H9" i="56"/>
  <c r="I9" i="56"/>
  <c r="J9" i="56"/>
  <c r="K9" i="56"/>
  <c r="L9" i="56"/>
  <c r="M9" i="56"/>
  <c r="N9" i="56"/>
  <c r="O9" i="56"/>
  <c r="P9" i="56"/>
  <c r="Q9" i="56"/>
  <c r="R9" i="56"/>
  <c r="S9" i="56"/>
  <c r="T9" i="56"/>
  <c r="B9" i="56"/>
  <c r="P16" i="58" l="1"/>
  <c r="Q16" i="58"/>
  <c r="R16" i="58"/>
  <c r="S16" i="58"/>
  <c r="T16" i="58"/>
  <c r="P9" i="58"/>
  <c r="Q9" i="58"/>
  <c r="R9" i="58"/>
  <c r="R17" i="58" s="1"/>
  <c r="S9" i="58"/>
  <c r="T9" i="58"/>
  <c r="O16" i="58"/>
  <c r="N16" i="58"/>
  <c r="M16" i="58"/>
  <c r="L16" i="58"/>
  <c r="K16" i="58"/>
  <c r="J16" i="58"/>
  <c r="I16" i="58"/>
  <c r="H16" i="58"/>
  <c r="G16" i="58"/>
  <c r="F16" i="58"/>
  <c r="E16" i="58"/>
  <c r="D16" i="58"/>
  <c r="C16" i="58"/>
  <c r="B16" i="58"/>
  <c r="N9" i="58"/>
  <c r="M9" i="58"/>
  <c r="L9" i="58"/>
  <c r="K9" i="58"/>
  <c r="J9" i="58"/>
  <c r="I9" i="58"/>
  <c r="H9" i="58"/>
  <c r="G9" i="58"/>
  <c r="F9" i="58"/>
  <c r="E9" i="58"/>
  <c r="D9" i="58"/>
  <c r="C9" i="58"/>
  <c r="B9" i="58"/>
  <c r="T6" i="57"/>
  <c r="S6" i="57"/>
  <c r="R6" i="57"/>
  <c r="Q6" i="57"/>
  <c r="P6" i="57"/>
  <c r="O6" i="57"/>
  <c r="N6" i="57"/>
  <c r="M6" i="57"/>
  <c r="L6" i="57"/>
  <c r="K6" i="57"/>
  <c r="J6" i="57"/>
  <c r="I6" i="57"/>
  <c r="H6" i="57"/>
  <c r="G6" i="57"/>
  <c r="F6" i="57"/>
  <c r="E6" i="57"/>
  <c r="D6" i="57"/>
  <c r="C6" i="57"/>
  <c r="B6" i="57"/>
  <c r="T5" i="57"/>
  <c r="S5" i="57"/>
  <c r="R5" i="57"/>
  <c r="Q5" i="57"/>
  <c r="P5" i="57"/>
  <c r="O5" i="57"/>
  <c r="N5" i="57"/>
  <c r="M5" i="57"/>
  <c r="L5" i="57"/>
  <c r="K5" i="57"/>
  <c r="J5" i="57"/>
  <c r="I5" i="57"/>
  <c r="H5" i="57"/>
  <c r="G5" i="57"/>
  <c r="F5" i="57"/>
  <c r="E5" i="57"/>
  <c r="D5" i="57"/>
  <c r="C5" i="57"/>
  <c r="B5" i="57"/>
  <c r="T17" i="58" l="1"/>
  <c r="S17" i="58"/>
  <c r="T18" i="58"/>
  <c r="S18" i="58"/>
  <c r="W6" i="57"/>
  <c r="B17" i="58"/>
  <c r="F17" i="58"/>
  <c r="J17" i="58"/>
  <c r="N17" i="58"/>
  <c r="C17" i="58"/>
  <c r="G17" i="58"/>
  <c r="K17" i="58"/>
  <c r="D17" i="58"/>
  <c r="H18" i="58"/>
  <c r="P18" i="58"/>
  <c r="E18" i="58"/>
  <c r="I18" i="58"/>
  <c r="M18" i="58"/>
  <c r="Q18" i="58"/>
  <c r="F18" i="58"/>
  <c r="J18" i="58"/>
  <c r="N18" i="58"/>
  <c r="R18" i="58"/>
  <c r="L17" i="58"/>
  <c r="C18" i="58"/>
  <c r="G18" i="58"/>
  <c r="K18" i="58"/>
  <c r="H17" i="58"/>
  <c r="P17" i="58"/>
  <c r="B18" i="58"/>
  <c r="E17" i="58"/>
  <c r="M17" i="58"/>
  <c r="Q17" i="58"/>
  <c r="D18" i="58"/>
  <c r="L18" i="58"/>
  <c r="I17" i="58"/>
  <c r="Q18" i="56" l="1"/>
  <c r="P18" i="56"/>
  <c r="M18" i="56"/>
  <c r="L18" i="56"/>
  <c r="I18" i="56"/>
  <c r="H18" i="56"/>
  <c r="E18" i="56"/>
  <c r="T17" i="56"/>
  <c r="S18" i="56"/>
  <c r="R18" i="56"/>
  <c r="Q17" i="56"/>
  <c r="P17" i="56"/>
  <c r="O18" i="56"/>
  <c r="N18" i="56"/>
  <c r="M17" i="56"/>
  <c r="L17" i="56"/>
  <c r="K18" i="56"/>
  <c r="J17" i="56"/>
  <c r="I17" i="56"/>
  <c r="H17" i="56"/>
  <c r="G18" i="56"/>
  <c r="F18" i="56"/>
  <c r="E17" i="56"/>
  <c r="D17" i="56"/>
  <c r="C18" i="56"/>
  <c r="W17" i="56" l="1"/>
  <c r="W18" i="56"/>
  <c r="B17" i="56"/>
  <c r="F17" i="56"/>
  <c r="N17" i="56"/>
  <c r="R17" i="56"/>
  <c r="C17" i="56"/>
  <c r="K17" i="56"/>
  <c r="S17" i="56"/>
  <c r="B18" i="56"/>
  <c r="J18" i="56"/>
  <c r="D18" i="56"/>
  <c r="T18" i="56"/>
  <c r="G17" i="56"/>
  <c r="O17" i="56"/>
  <c r="T6" i="50"/>
  <c r="T5" i="50"/>
  <c r="T6" i="49"/>
  <c r="T5" i="49"/>
  <c r="T12" i="48"/>
  <c r="T7" i="48"/>
  <c r="W6" i="49" l="1"/>
  <c r="W6" i="50"/>
  <c r="T14" i="48"/>
  <c r="T13" i="48"/>
  <c r="T20" i="47"/>
  <c r="T11" i="47"/>
  <c r="T8" i="46"/>
  <c r="T10" i="46" s="1"/>
  <c r="T5" i="46"/>
  <c r="T22" i="47" l="1"/>
  <c r="T21" i="47"/>
  <c r="T9" i="46"/>
  <c r="T5" i="45" l="1"/>
  <c r="T6" i="45"/>
  <c r="W6" i="45"/>
  <c r="T12" i="44"/>
  <c r="T7" i="44"/>
  <c r="T14" i="44" l="1"/>
  <c r="T13" i="44"/>
  <c r="T12" i="43"/>
  <c r="T7" i="43"/>
  <c r="T13" i="43" l="1"/>
  <c r="T14" i="43"/>
  <c r="S6" i="50" l="1"/>
  <c r="S5" i="50"/>
  <c r="S6" i="49"/>
  <c r="S5" i="49"/>
  <c r="S12" i="48" l="1"/>
  <c r="S7" i="48"/>
  <c r="S14" i="48" l="1"/>
  <c r="S13" i="48"/>
  <c r="S20" i="47" l="1"/>
  <c r="S11" i="47"/>
  <c r="S21" i="47" l="1"/>
  <c r="S22" i="47"/>
  <c r="S5" i="46"/>
  <c r="S8" i="46"/>
  <c r="S6" i="45"/>
  <c r="S5" i="45"/>
  <c r="S12" i="44"/>
  <c r="S7" i="44"/>
  <c r="S12" i="43"/>
  <c r="S7" i="43"/>
  <c r="S10" i="46" l="1"/>
  <c r="S9" i="46"/>
  <c r="S14" i="44"/>
  <c r="S13" i="44"/>
  <c r="S13" i="43"/>
  <c r="S14" i="43"/>
  <c r="R6" i="50"/>
  <c r="Q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C6" i="50"/>
  <c r="B6" i="50"/>
  <c r="R5" i="50"/>
  <c r="Q5" i="50"/>
  <c r="P5" i="50"/>
  <c r="O5" i="50"/>
  <c r="N5" i="50"/>
  <c r="M5" i="50"/>
  <c r="L5" i="50"/>
  <c r="K5" i="50"/>
  <c r="J5" i="50"/>
  <c r="I5" i="50"/>
  <c r="H5" i="50"/>
  <c r="G5" i="50"/>
  <c r="F5" i="50"/>
  <c r="E5" i="50"/>
  <c r="D5" i="50"/>
  <c r="C5" i="50"/>
  <c r="B5" i="50"/>
  <c r="R6" i="49"/>
  <c r="Q6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C6" i="49"/>
  <c r="B6" i="49"/>
  <c r="R5" i="49"/>
  <c r="Q5" i="49"/>
  <c r="P5" i="49"/>
  <c r="O5" i="49"/>
  <c r="N5" i="49"/>
  <c r="M5" i="49"/>
  <c r="L5" i="49"/>
  <c r="K5" i="49"/>
  <c r="J5" i="49"/>
  <c r="I5" i="49"/>
  <c r="H5" i="49"/>
  <c r="G5" i="49"/>
  <c r="F5" i="49"/>
  <c r="E5" i="49"/>
  <c r="D5" i="49"/>
  <c r="C5" i="49"/>
  <c r="B5" i="49"/>
  <c r="R12" i="48"/>
  <c r="Q12" i="48"/>
  <c r="P12" i="48"/>
  <c r="O12" i="48"/>
  <c r="O14" i="48" s="1"/>
  <c r="N12" i="48"/>
  <c r="M12" i="48"/>
  <c r="L12" i="48"/>
  <c r="K12" i="48"/>
  <c r="K14" i="48" s="1"/>
  <c r="J12" i="48"/>
  <c r="I12" i="48"/>
  <c r="H12" i="48"/>
  <c r="G12" i="48"/>
  <c r="G14" i="48" s="1"/>
  <c r="F12" i="48"/>
  <c r="E12" i="48"/>
  <c r="D12" i="48"/>
  <c r="C12" i="48"/>
  <c r="C14" i="48" s="1"/>
  <c r="B12" i="48"/>
  <c r="R7" i="48"/>
  <c r="R13" i="48" s="1"/>
  <c r="Q7" i="48"/>
  <c r="P7" i="48"/>
  <c r="O7" i="48"/>
  <c r="N7" i="48"/>
  <c r="N13" i="48" s="1"/>
  <c r="M7" i="48"/>
  <c r="L7" i="48"/>
  <c r="K7" i="48"/>
  <c r="J7" i="48"/>
  <c r="J13" i="48" s="1"/>
  <c r="I7" i="48"/>
  <c r="H7" i="48"/>
  <c r="G7" i="48"/>
  <c r="F7" i="48"/>
  <c r="F13" i="48" s="1"/>
  <c r="E7" i="48"/>
  <c r="D7" i="48"/>
  <c r="C7" i="48"/>
  <c r="B7" i="48"/>
  <c r="R20" i="47"/>
  <c r="Q20" i="47"/>
  <c r="P20" i="47"/>
  <c r="O20" i="47"/>
  <c r="O22" i="47" s="1"/>
  <c r="N20" i="47"/>
  <c r="M20" i="47"/>
  <c r="L20" i="47"/>
  <c r="K20" i="47"/>
  <c r="K22" i="47" s="1"/>
  <c r="J20" i="47"/>
  <c r="I20" i="47"/>
  <c r="H20" i="47"/>
  <c r="G20" i="47"/>
  <c r="G22" i="47" s="1"/>
  <c r="F20" i="47"/>
  <c r="E20" i="47"/>
  <c r="D20" i="47"/>
  <c r="C20" i="47"/>
  <c r="C22" i="47" s="1"/>
  <c r="B20" i="47"/>
  <c r="R11" i="47"/>
  <c r="Q11" i="47"/>
  <c r="P11" i="47"/>
  <c r="O11" i="47"/>
  <c r="N11" i="47"/>
  <c r="N21" i="47" s="1"/>
  <c r="M11" i="47"/>
  <c r="L11" i="47"/>
  <c r="K11" i="47"/>
  <c r="J11" i="47"/>
  <c r="J21" i="47" s="1"/>
  <c r="I11" i="47"/>
  <c r="H11" i="47"/>
  <c r="H22" i="47" s="1"/>
  <c r="G11" i="47"/>
  <c r="F11" i="47"/>
  <c r="F21" i="47" s="1"/>
  <c r="E11" i="47"/>
  <c r="D11" i="47"/>
  <c r="D22" i="47" s="1"/>
  <c r="C11" i="47"/>
  <c r="B11" i="47"/>
  <c r="R8" i="46"/>
  <c r="Q8" i="46"/>
  <c r="P8" i="46"/>
  <c r="O8" i="46"/>
  <c r="N8" i="46"/>
  <c r="M8" i="46"/>
  <c r="L8" i="46"/>
  <c r="K8" i="46"/>
  <c r="J8" i="46"/>
  <c r="I8" i="46"/>
  <c r="H8" i="46"/>
  <c r="G8" i="46"/>
  <c r="F8" i="46"/>
  <c r="E8" i="46"/>
  <c r="D8" i="46"/>
  <c r="C8" i="46"/>
  <c r="B8" i="46"/>
  <c r="R5" i="46"/>
  <c r="Q5" i="46"/>
  <c r="P5" i="46"/>
  <c r="O5" i="46"/>
  <c r="N5" i="46"/>
  <c r="M5" i="46"/>
  <c r="L5" i="46"/>
  <c r="L10" i="46" s="1"/>
  <c r="K5" i="46"/>
  <c r="J5" i="46"/>
  <c r="I5" i="46"/>
  <c r="H5" i="46"/>
  <c r="H10" i="46" s="1"/>
  <c r="G5" i="46"/>
  <c r="F5" i="46"/>
  <c r="F10" i="46" s="1"/>
  <c r="E5" i="46"/>
  <c r="D5" i="46"/>
  <c r="D10" i="46" s="1"/>
  <c r="C5" i="46"/>
  <c r="B5" i="46"/>
  <c r="R6" i="45"/>
  <c r="Q6" i="45"/>
  <c r="P6" i="45"/>
  <c r="O6" i="45"/>
  <c r="N6" i="45"/>
  <c r="M6" i="45"/>
  <c r="L6" i="45"/>
  <c r="K6" i="45"/>
  <c r="J6" i="45"/>
  <c r="I6" i="45"/>
  <c r="H6" i="45"/>
  <c r="G6" i="45"/>
  <c r="F6" i="45"/>
  <c r="E6" i="45"/>
  <c r="D6" i="45"/>
  <c r="C6" i="45"/>
  <c r="B6" i="45"/>
  <c r="R5" i="45"/>
  <c r="Q5" i="45"/>
  <c r="P5" i="45"/>
  <c r="O5" i="45"/>
  <c r="N5" i="45"/>
  <c r="M5" i="45"/>
  <c r="L5" i="45"/>
  <c r="K5" i="45"/>
  <c r="J5" i="45"/>
  <c r="I5" i="45"/>
  <c r="H5" i="45"/>
  <c r="G5" i="45"/>
  <c r="F5" i="45"/>
  <c r="E5" i="45"/>
  <c r="D5" i="45"/>
  <c r="C5" i="45"/>
  <c r="B5" i="45"/>
  <c r="L14" i="44"/>
  <c r="H14" i="44"/>
  <c r="R12" i="44"/>
  <c r="Q12" i="44"/>
  <c r="P12" i="44"/>
  <c r="O12" i="44"/>
  <c r="N12" i="44"/>
  <c r="M12" i="44"/>
  <c r="M14" i="44" s="1"/>
  <c r="L12" i="44"/>
  <c r="K12" i="44"/>
  <c r="J12" i="44"/>
  <c r="I12" i="44"/>
  <c r="I14" i="44" s="1"/>
  <c r="H12" i="44"/>
  <c r="G12" i="44"/>
  <c r="F12" i="44"/>
  <c r="E12" i="44"/>
  <c r="E14" i="44" s="1"/>
  <c r="D12" i="44"/>
  <c r="D14" i="44" s="1"/>
  <c r="C12" i="44"/>
  <c r="B12" i="44"/>
  <c r="R7" i="44"/>
  <c r="Q7" i="44"/>
  <c r="Q13" i="44" s="1"/>
  <c r="P7" i="44"/>
  <c r="O7" i="44"/>
  <c r="O14" i="44" s="1"/>
  <c r="N7" i="44"/>
  <c r="N14" i="44" s="1"/>
  <c r="M7" i="44"/>
  <c r="M13" i="44" s="1"/>
  <c r="L7" i="44"/>
  <c r="K7" i="44"/>
  <c r="K14" i="44" s="1"/>
  <c r="J7" i="44"/>
  <c r="J14" i="44" s="1"/>
  <c r="I7" i="44"/>
  <c r="I13" i="44" s="1"/>
  <c r="H7" i="44"/>
  <c r="G7" i="44"/>
  <c r="G14" i="44" s="1"/>
  <c r="F7" i="44"/>
  <c r="F14" i="44" s="1"/>
  <c r="E7" i="44"/>
  <c r="E13" i="44" s="1"/>
  <c r="D7" i="44"/>
  <c r="C7" i="44"/>
  <c r="C14" i="44" s="1"/>
  <c r="B7" i="44"/>
  <c r="R12" i="43"/>
  <c r="Q12" i="43"/>
  <c r="P12" i="43"/>
  <c r="O12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R7" i="43"/>
  <c r="Q7" i="43"/>
  <c r="Q13" i="43" s="1"/>
  <c r="P7" i="43"/>
  <c r="O7" i="43"/>
  <c r="O14" i="43" s="1"/>
  <c r="N7" i="43"/>
  <c r="M7" i="43"/>
  <c r="M13" i="43" s="1"/>
  <c r="L7" i="43"/>
  <c r="K7" i="43"/>
  <c r="K14" i="43" s="1"/>
  <c r="J7" i="43"/>
  <c r="I7" i="43"/>
  <c r="I13" i="43" s="1"/>
  <c r="H7" i="43"/>
  <c r="G7" i="43"/>
  <c r="G14" i="43" s="1"/>
  <c r="F7" i="43"/>
  <c r="E7" i="43"/>
  <c r="E13" i="43" s="1"/>
  <c r="D7" i="43"/>
  <c r="C7" i="43"/>
  <c r="C14" i="43" s="1"/>
  <c r="B7" i="43"/>
  <c r="R14" i="44" l="1"/>
  <c r="E14" i="43"/>
  <c r="I14" i="43"/>
  <c r="M14" i="43"/>
  <c r="F13" i="43"/>
  <c r="D14" i="43"/>
  <c r="H14" i="43"/>
  <c r="L14" i="43"/>
  <c r="F14" i="43"/>
  <c r="J14" i="43"/>
  <c r="N14" i="43"/>
  <c r="R14" i="43"/>
  <c r="L22" i="47"/>
  <c r="B22" i="47"/>
  <c r="E10" i="46"/>
  <c r="I10" i="46"/>
  <c r="M10" i="46"/>
  <c r="Q10" i="46"/>
  <c r="C21" i="47"/>
  <c r="G21" i="47"/>
  <c r="K21" i="47"/>
  <c r="O21" i="47"/>
  <c r="J22" i="47"/>
  <c r="N22" i="47"/>
  <c r="C13" i="48"/>
  <c r="G13" i="48"/>
  <c r="K13" i="48"/>
  <c r="O13" i="48"/>
  <c r="F14" i="48"/>
  <c r="J14" i="48"/>
  <c r="N14" i="48"/>
  <c r="R21" i="47"/>
  <c r="R22" i="47"/>
  <c r="E22" i="47"/>
  <c r="I22" i="47"/>
  <c r="M22" i="47"/>
  <c r="Q21" i="47"/>
  <c r="Q22" i="47"/>
  <c r="F22" i="47"/>
  <c r="E14" i="48"/>
  <c r="I14" i="48"/>
  <c r="M14" i="48"/>
  <c r="Q14" i="48"/>
  <c r="W14" i="48"/>
  <c r="P22" i="47"/>
  <c r="P10" i="46"/>
  <c r="H9" i="46"/>
  <c r="P9" i="46"/>
  <c r="D9" i="46"/>
  <c r="C9" i="46"/>
  <c r="G9" i="46"/>
  <c r="K9" i="46"/>
  <c r="O9" i="46"/>
  <c r="N10" i="46"/>
  <c r="I9" i="46"/>
  <c r="Q9" i="46"/>
  <c r="L9" i="46"/>
  <c r="E9" i="46"/>
  <c r="M9" i="46"/>
  <c r="Q14" i="44"/>
  <c r="W13" i="44"/>
  <c r="W14" i="44"/>
  <c r="P14" i="44"/>
  <c r="W14" i="43"/>
  <c r="W13" i="43"/>
  <c r="P14" i="43"/>
  <c r="Q14" i="43"/>
  <c r="R14" i="48"/>
  <c r="B14" i="44"/>
  <c r="J13" i="44"/>
  <c r="D21" i="47"/>
  <c r="B14" i="43"/>
  <c r="J13" i="43"/>
  <c r="B9" i="46"/>
  <c r="J9" i="46"/>
  <c r="R9" i="46"/>
  <c r="R10" i="46"/>
  <c r="H21" i="47"/>
  <c r="N13" i="43"/>
  <c r="D13" i="44"/>
  <c r="H13" i="44"/>
  <c r="L13" i="44"/>
  <c r="P13" i="44"/>
  <c r="B13" i="44"/>
  <c r="R13" i="44"/>
  <c r="L21" i="47"/>
  <c r="B14" i="48"/>
  <c r="N13" i="44"/>
  <c r="F9" i="46"/>
  <c r="N9" i="46"/>
  <c r="B10" i="46"/>
  <c r="D13" i="43"/>
  <c r="H13" i="43"/>
  <c r="L13" i="43"/>
  <c r="P13" i="43"/>
  <c r="B13" i="43"/>
  <c r="R13" i="43"/>
  <c r="F13" i="44"/>
  <c r="J10" i="46"/>
  <c r="P21" i="47"/>
  <c r="D13" i="48"/>
  <c r="D14" i="48"/>
  <c r="H14" i="48"/>
  <c r="H13" i="48"/>
  <c r="L13" i="48"/>
  <c r="L14" i="48"/>
  <c r="P14" i="48"/>
  <c r="P13" i="48"/>
  <c r="C13" i="43"/>
  <c r="K13" i="43"/>
  <c r="G13" i="44"/>
  <c r="O13" i="44"/>
  <c r="C10" i="46"/>
  <c r="K10" i="46"/>
  <c r="I21" i="47"/>
  <c r="I13" i="48"/>
  <c r="Q13" i="48"/>
  <c r="B21" i="47"/>
  <c r="B13" i="48"/>
  <c r="G13" i="43"/>
  <c r="O13" i="43"/>
  <c r="C13" i="44"/>
  <c r="K13" i="44"/>
  <c r="G10" i="46"/>
  <c r="O10" i="46"/>
  <c r="E21" i="47"/>
  <c r="M21" i="47"/>
  <c r="E13" i="48"/>
  <c r="M13" i="48"/>
  <c r="W13" i="48" l="1"/>
  <c r="W21" i="47"/>
  <c r="W22" i="47"/>
  <c r="W10" i="46"/>
  <c r="W9" i="46"/>
  <c r="O9" i="58"/>
  <c r="O18" i="58" s="1"/>
  <c r="O17" i="58" l="1"/>
  <c r="W18" i="58" l="1"/>
  <c r="W17" i="58"/>
</calcChain>
</file>

<file path=xl/sharedStrings.xml><?xml version="1.0" encoding="utf-8"?>
<sst xmlns="http://schemas.openxmlformats.org/spreadsheetml/2006/main" count="1171" uniqueCount="240">
  <si>
    <t>2012</t>
  </si>
  <si>
    <t>2013</t>
  </si>
  <si>
    <t>Frutas, Hortícolas &amp; Flores (NC 06, 07, 08, 20)</t>
  </si>
  <si>
    <t>média período</t>
  </si>
  <si>
    <t xml:space="preserve">Total de Exportações </t>
  </si>
  <si>
    <t xml:space="preserve">Total de Importações </t>
  </si>
  <si>
    <t>Saldo (exp-imp)</t>
  </si>
  <si>
    <t>Cobertura (exp/imp)</t>
  </si>
  <si>
    <t>Pecuária (NC 01, 02, 1601, 1602)</t>
  </si>
  <si>
    <t>Vinhos de uvas frescas (NC 2204)</t>
  </si>
  <si>
    <t xml:space="preserve">Exportações </t>
  </si>
  <si>
    <t xml:space="preserve">Importações </t>
  </si>
  <si>
    <t>Azeite (NC 1509)</t>
  </si>
  <si>
    <t/>
  </si>
  <si>
    <t>Cereais (NC 10)</t>
  </si>
  <si>
    <t>Cortiça e suas obras (NC 45)</t>
  </si>
  <si>
    <t>Madeira, carvão vegetal e suas obras (NC 44)</t>
  </si>
  <si>
    <t>Pastas de madeira (NC 47)</t>
  </si>
  <si>
    <t>Taxa de variação (%)</t>
  </si>
  <si>
    <t>2000/2005</t>
  </si>
  <si>
    <t>2005/2010</t>
  </si>
  <si>
    <t>2000/2015</t>
  </si>
  <si>
    <t>2010/2015</t>
  </si>
  <si>
    <t>PIBpm</t>
  </si>
  <si>
    <t>preços correntes - milhões de euros</t>
  </si>
  <si>
    <t>Índice de preços implícitos</t>
  </si>
  <si>
    <t>VAB Complexo Agroalimentar</t>
  </si>
  <si>
    <t>VAB Agricultura</t>
  </si>
  <si>
    <t>VAB IABT</t>
  </si>
  <si>
    <t>VAB Complexo Florestal</t>
  </si>
  <si>
    <t>VAB Silvicultura</t>
  </si>
  <si>
    <t>VAB IF</t>
  </si>
  <si>
    <t>P – valores provisórios</t>
  </si>
  <si>
    <t>Economia (bens e serviços)</t>
  </si>
  <si>
    <t>Complexo agroalimentar</t>
  </si>
  <si>
    <t>Agricultura</t>
  </si>
  <si>
    <t>Indústrias alimentares, das bebidas e do tabaco</t>
  </si>
  <si>
    <t>Complexo florestal</t>
  </si>
  <si>
    <t>Silvicultura</t>
  </si>
  <si>
    <t>Indústrias florestais</t>
  </si>
  <si>
    <t>VAB Complexo Agroflorestal</t>
  </si>
  <si>
    <t>Importações (milhões de euros)</t>
  </si>
  <si>
    <t>Exportações (milhões de euros)</t>
  </si>
  <si>
    <t>Saldo comercial (milhões de euros)</t>
  </si>
  <si>
    <t>Produção pm</t>
  </si>
  <si>
    <t xml:space="preserve">Consumos intermédios </t>
  </si>
  <si>
    <t>VAB pm</t>
  </si>
  <si>
    <t>FBCF</t>
  </si>
  <si>
    <t xml:space="preserve">Produção do Ramo Agrícola </t>
  </si>
  <si>
    <t>Produção Vegetal</t>
  </si>
  <si>
    <t>Cereais</t>
  </si>
  <si>
    <t>Plantas Industriais</t>
  </si>
  <si>
    <t>Plantas Forrageiras</t>
  </si>
  <si>
    <t>Vegetais e Produtos Hortícolas</t>
  </si>
  <si>
    <t>Batatas (inclui sementes)</t>
  </si>
  <si>
    <t>Frutos</t>
  </si>
  <si>
    <t>Vinho</t>
  </si>
  <si>
    <t>Azeite</t>
  </si>
  <si>
    <t>Outros Produtos Vegetais</t>
  </si>
  <si>
    <t>Produção Animal</t>
  </si>
  <si>
    <t>animais</t>
  </si>
  <si>
    <t>Bovinos</t>
  </si>
  <si>
    <t>Suínos</t>
  </si>
  <si>
    <t>Ovinos e Caprinos</t>
  </si>
  <si>
    <t>Aves de capoeira</t>
  </si>
  <si>
    <t>outros animais</t>
  </si>
  <si>
    <t>produtos animais</t>
  </si>
  <si>
    <t>Leite</t>
  </si>
  <si>
    <t>Ovos</t>
  </si>
  <si>
    <t>Outros Produtos Animais</t>
  </si>
  <si>
    <t>Serviços Agrícolas</t>
  </si>
  <si>
    <t>Atividades Secundárias Não Agrícolas (não separáveis)</t>
  </si>
  <si>
    <t>Nota: os valores a preços constantes não são somáveis</t>
  </si>
  <si>
    <t>Total</t>
  </si>
  <si>
    <t>Sementes e Plantas</t>
  </si>
  <si>
    <t>Energia e Lubrificantes</t>
  </si>
  <si>
    <t>Adubos e Corretivos do Solo</t>
  </si>
  <si>
    <t>Produtos Fitossanitários</t>
  </si>
  <si>
    <t>Despesas com Veterinários</t>
  </si>
  <si>
    <t>Alimentos para Animais</t>
  </si>
  <si>
    <t>Manutenção e Reparação de Material e Ferramentas</t>
  </si>
  <si>
    <t>Manutenção e Reparação de Edifícios Agrícolas e de Outras Obras</t>
  </si>
  <si>
    <t>Serviços de Intermediação Financeira Indiretamente Medidos (SIFIM)</t>
  </si>
  <si>
    <t>Outros Bens e Serviços</t>
  </si>
  <si>
    <t>Produção da Silvicultura (preços de base)</t>
  </si>
  <si>
    <t>Produção de Bens Silvícolas</t>
  </si>
  <si>
    <t>Crescimento das Florestas (variação de existências)</t>
  </si>
  <si>
    <t>Madeira de Resinosas para Fins Industriais</t>
  </si>
  <si>
    <t>Madeira de Resinosas para Serrar</t>
  </si>
  <si>
    <t>Madeira de Resinosas para Triturar</t>
  </si>
  <si>
    <t xml:space="preserve">Outra Madeira de Resinosas </t>
  </si>
  <si>
    <t>Madeira de Folhosas para Fins Industriais</t>
  </si>
  <si>
    <t>Madeira de Folhosas para Serrar</t>
  </si>
  <si>
    <t>Madeira de Folhosas para Triturar</t>
  </si>
  <si>
    <t>Outra Madeira de Folhosas</t>
  </si>
  <si>
    <t>Madeira para Energia</t>
  </si>
  <si>
    <t>Outros Produtos</t>
  </si>
  <si>
    <t>Cortiça</t>
  </si>
  <si>
    <t>Plantas Florestais de Viveiro</t>
  </si>
  <si>
    <t>Outros Produtos Silvícolas</t>
  </si>
  <si>
    <t>Produção de Serviços Silvícolas e de Exploração Florestal</t>
  </si>
  <si>
    <t>Florestação e Reflorestação de Rendimento Regular</t>
  </si>
  <si>
    <t>Outros Serviços Silvícolas e de Exploração Florestal</t>
  </si>
  <si>
    <t>Actividades Secundárias Não Florestais (não separáveis)</t>
  </si>
  <si>
    <t>2014P</t>
  </si>
  <si>
    <t>*TVMA - Taxa de variação média anual; TVT - Taxa de variação total</t>
  </si>
  <si>
    <t>2018P</t>
  </si>
  <si>
    <t>2000/2018</t>
  </si>
  <si>
    <t>2010/2018</t>
  </si>
  <si>
    <t>2017/2018</t>
  </si>
  <si>
    <r>
      <t xml:space="preserve">Volume de trabalho - </t>
    </r>
    <r>
      <rPr>
        <i/>
        <sz val="10"/>
        <rFont val="Calibri"/>
        <family val="2"/>
        <scheme val="minor"/>
      </rPr>
      <t>mil UTA</t>
    </r>
  </si>
  <si>
    <t>Economia</t>
  </si>
  <si>
    <t>Complexo Agroalimentar</t>
  </si>
  <si>
    <t>Complexo Florestal</t>
  </si>
  <si>
    <t>Peso nas Importações (%)</t>
  </si>
  <si>
    <t>Peso nas Exportações (%)</t>
  </si>
  <si>
    <t>Peso no saldo comercial* (%)</t>
  </si>
  <si>
    <t>*Se a economia estiver em défice comercial, um valor for positivo (negativo) significa um contributo negativo (positivo) para o saldo da balança comercial; Se a economia estiver em superavit comercial, um valor positivo (negativo) significa um  contributo positivo (negativo) para o saldo da balança comercial.</t>
  </si>
  <si>
    <t>Taxa de cobertura (%)</t>
  </si>
  <si>
    <t>Grau de autoaprovisionamento (%)</t>
  </si>
  <si>
    <r>
      <t>Grau de autoaprovisonamento corrigido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(%)</t>
    </r>
  </si>
  <si>
    <t>Peso do VAB dos Complexos Agroalimentar e Florestal no PIBpm (%)</t>
  </si>
  <si>
    <t>Carnes e miudezas (NC 02)</t>
  </si>
  <si>
    <t>Papel e cartão (NC 48)</t>
  </si>
  <si>
    <t>*Gomas e resinas (NC 1301); Tall oil, essências e colofónias (NC 3803,3805,3806)</t>
  </si>
  <si>
    <t>Produtos da floresta (NC 44 a 48 e Outros*)</t>
  </si>
  <si>
    <t>n.d.</t>
  </si>
  <si>
    <t>Carnes de bovino (0201; 0202)</t>
  </si>
  <si>
    <t>Carnes de suíno (0203)</t>
  </si>
  <si>
    <t>Carnes de ovino ou caprino (0204)</t>
  </si>
  <si>
    <t>Carnes de equídeo (0205)</t>
  </si>
  <si>
    <t>Carnes e miudezas de aves de capoeira (0207)</t>
  </si>
  <si>
    <t>Outros (0206; 0208; 0209; 0210)</t>
  </si>
  <si>
    <t>Azeite virgem de oliveira (150910)</t>
  </si>
  <si>
    <t>Azeite refinado de oliveira (150990)</t>
  </si>
  <si>
    <t>Trigo e mistura de trigo com centeio (1001)</t>
  </si>
  <si>
    <t>Centeio (1002)</t>
  </si>
  <si>
    <t>Cevada (1003)</t>
  </si>
  <si>
    <t>Aveia (1004)</t>
  </si>
  <si>
    <t>Milho (1005)</t>
  </si>
  <si>
    <t>Arroz (1006)</t>
  </si>
  <si>
    <t>Sorgo de grão (1007)</t>
  </si>
  <si>
    <t>Trigo mourisco, painço, alpista e outros cereais (1008)</t>
  </si>
  <si>
    <t>Outros*</t>
  </si>
  <si>
    <t>Madeira e suas obras (44)</t>
  </si>
  <si>
    <t>Cortiça e suas obras (45)</t>
  </si>
  <si>
    <t>Obras de espartaria ou de cestaria (46)</t>
  </si>
  <si>
    <t>Pastas de madeira (47)</t>
  </si>
  <si>
    <t>Papel e cartão (48)</t>
  </si>
  <si>
    <t>Cortiça natural em bruto ou simplesmente preparada (4501)</t>
  </si>
  <si>
    <t>Cortiça natural, sem a crosta ou simplesmente esquadriada (4502)</t>
  </si>
  <si>
    <t>Obras de cortiça natural (4503)</t>
  </si>
  <si>
    <t>Cortiça aglomerada, com ou sem aglutinantes, e suas obras (4504)</t>
  </si>
  <si>
    <t>Plantas vivas e produtos de floricultura (06)</t>
  </si>
  <si>
    <t>Produtos hortícolas, plantas, raízes e tubérculos, comestíveis (07)</t>
  </si>
  <si>
    <t>Frutas; cascas de citrinos e de melões (08)</t>
  </si>
  <si>
    <t>Preparações de produtos hortícolas, de frutas ou de outras partes de plantas (20)</t>
  </si>
  <si>
    <t>Animais vivos (01)</t>
  </si>
  <si>
    <t>Carnes e miudezas, comestíveis (02)</t>
  </si>
  <si>
    <t>Enchidos de carne, miudezas, etc; preparações à base destes produtos (1601)</t>
  </si>
  <si>
    <t>Outras preparações e conservas de carnes, miudezas ou sangue (1602)</t>
  </si>
  <si>
    <t>Fonte</t>
  </si>
  <si>
    <r>
      <rPr>
        <b/>
        <sz val="11"/>
        <color indexed="21"/>
        <rFont val="Calibri"/>
        <family val="2"/>
      </rPr>
      <t>Data</t>
    </r>
  </si>
  <si>
    <t>Fonte: GPP a partir de dados INE/Comércio Internacional (2018 provisórios; 2019 preliminares)</t>
  </si>
  <si>
    <r>
      <t>Grau de autoaprovisionamento</t>
    </r>
    <r>
      <rPr>
        <b/>
        <i/>
        <vertAlign val="superscript"/>
        <sz val="12"/>
        <rFont val="Calibri"/>
        <family val="2"/>
      </rPr>
      <t>1</t>
    </r>
    <r>
      <rPr>
        <b/>
        <i/>
        <sz val="12"/>
        <rFont val="Calibri"/>
        <family val="2"/>
      </rPr>
      <t xml:space="preserve"> de bens alimentares</t>
    </r>
    <r>
      <rPr>
        <b/>
        <i/>
        <vertAlign val="superscript"/>
        <sz val="12"/>
        <rFont val="Calibri"/>
        <family val="2"/>
      </rPr>
      <t>2</t>
    </r>
    <r>
      <rPr>
        <b/>
        <i/>
        <sz val="12"/>
        <rFont val="Calibri"/>
        <family val="2"/>
      </rPr>
      <t xml:space="preserve"> (%)</t>
    </r>
  </si>
  <si>
    <t>2019P</t>
  </si>
  <si>
    <t>preços constantes 2016 - milhões de euros</t>
  </si>
  <si>
    <t>Fonte: GPP, a partir de Contas Nacionais e CEA (Base 2016), INE</t>
  </si>
  <si>
    <t>2000/2019</t>
  </si>
  <si>
    <t>2010/2019</t>
  </si>
  <si>
    <t>2018/2019</t>
  </si>
  <si>
    <t>Fonte: GPP, a partir de CEA (Base 2016), INE</t>
  </si>
  <si>
    <t>Fonte: GPP, a partir de CES (Base 2016), INE</t>
  </si>
  <si>
    <t>última atualização dos dados: junho de 2020</t>
  </si>
  <si>
    <t>Fonte: GPP, a partir de Contas Nacionais (Base 2016), INE</t>
  </si>
  <si>
    <t>Estatísticas do Comércio Internacional</t>
  </si>
  <si>
    <t>Hortofrutícolas</t>
  </si>
  <si>
    <t>Pecuária</t>
  </si>
  <si>
    <t>Carnes</t>
  </si>
  <si>
    <t>Produtos da Floresta</t>
  </si>
  <si>
    <t>Madeira</t>
  </si>
  <si>
    <t>Pasta de madeira</t>
  </si>
  <si>
    <t>Papel e cartão</t>
  </si>
  <si>
    <t>Balança comercial dos principais setores</t>
  </si>
  <si>
    <t>Contas Nacionais e Contas Económicas da Agricultura (CEA - Base 2016)</t>
  </si>
  <si>
    <t>Índice da página</t>
  </si>
  <si>
    <t>Importações</t>
  </si>
  <si>
    <t>Exportações</t>
  </si>
  <si>
    <t xml:space="preserve">Saldo comercial </t>
  </si>
  <si>
    <t xml:space="preserve">Peso nas exportações </t>
  </si>
  <si>
    <t xml:space="preserve">Peso nas importações </t>
  </si>
  <si>
    <t>Peso no saldo comercial</t>
  </si>
  <si>
    <t>Taxa de cobertura</t>
  </si>
  <si>
    <t>Grau de autoaprovisionamento de bens alimentares</t>
  </si>
  <si>
    <t>1 Grau de Autoaprovisionamento=produção/consumo aparente=produção/(produção+importações-exportações)
2 Corresponde ao agregado agricultura, pescas e indústrias alimentares e bebidas. 
3 Com correção das produções alimentares que são dirigidas para consumos intermédios dos próprios ramos alimentares</t>
  </si>
  <si>
    <t>Taxa de crescimento médio anual (%)</t>
  </si>
  <si>
    <t>Agricultura (Produção, Consumos Intermédios, VAB, Volume de Trabalho, FBCF, Índice de Preços)</t>
  </si>
  <si>
    <t>Complexo Agroalimentar e Florestal (VAB, Índice de Preços, Balança Comercial)</t>
  </si>
  <si>
    <t>Índice de Preços implícito</t>
  </si>
  <si>
    <t>Complexo agroflorestal</t>
  </si>
  <si>
    <t>VAB da agricultura, da silvicultura, das indústrias agrolimentares (IABT), das indústrias florestais (IF), do complexo agroalimentar, do complexo florestal e PIBpm</t>
  </si>
  <si>
    <t>Produção, Consumos Intermédios, VABpm e Volume de Trabalho agrícolas</t>
  </si>
  <si>
    <t>Formação Bruta de Capital Fixo na Agricultura</t>
  </si>
  <si>
    <t>Produção agrícola (a preços base), preços correntes (milhões de euros)</t>
  </si>
  <si>
    <t>Produção agrícola (a preços base), preços constantes 2016 (milhões de euros)</t>
  </si>
  <si>
    <t>Consumos Intermédios agrícolas, preços correntes (milhões de euros)</t>
  </si>
  <si>
    <t>Consumos Intermédios agrícolas, preços constantes 2016 (milhões de euros)</t>
  </si>
  <si>
    <t>Índice de Preços implícito nos Consumos Intermédios agrícolas</t>
  </si>
  <si>
    <t>Índice de Preços implícito na produção agrícola</t>
  </si>
  <si>
    <t>Índice de Preços implícito na produção silvícola</t>
  </si>
  <si>
    <t>Produção silvícola a preços correntes (milhões de euros)</t>
  </si>
  <si>
    <t>Produção silvícola a preços constantes 2016 (milhões de euros)</t>
  </si>
  <si>
    <t>Dados económicos e de comércio internacional</t>
  </si>
  <si>
    <t>Dados económicos e de comércio internacional do Complexo Agroflorestal (CAF)</t>
  </si>
  <si>
    <t>Dados económicos da Agricultura</t>
  </si>
  <si>
    <t>Dados económicos da Silvicultura</t>
  </si>
  <si>
    <t>Complexo Agroflorestal (CAF) e principais setores 
séries longas 2000-2020</t>
  </si>
  <si>
    <t>Balança comercial de Portugal para Frutas, Hortícolas &amp; Flores 2000-2020 (em milhões de euros)</t>
  </si>
  <si>
    <t>TVMA*
2000-2020</t>
  </si>
  <si>
    <t>TVT*
2000-2020</t>
  </si>
  <si>
    <t>Balança comercial de Portugal para Papel e cartão 2000-2020 (em milhões de euros)</t>
  </si>
  <si>
    <t>Balança comercial de Portugal para Pastas de madeira 2000-2020 (em milhões de euros)</t>
  </si>
  <si>
    <t>Balança comercial de Portugal para Madeira 2000-2020 (em milhões de euros)</t>
  </si>
  <si>
    <t>Balança comercial de Portugal para Cortiça 2000-2020 (em milhões de euros)</t>
  </si>
  <si>
    <t>Balança comercial de Portugal para Produtos da Floresta 2000-2020 (em milhões de euros)</t>
  </si>
  <si>
    <t>Balança comercial de Portugal para Cereais 2000-2020 (em milhões de euros)</t>
  </si>
  <si>
    <t>Balança comercial de Portugal para Azeite 2000-2020 (em milhões de euros)</t>
  </si>
  <si>
    <t>Balança comercial de Portugal para Vinho 2000-2020 (em milhões de euros)</t>
  </si>
  <si>
    <t>Balança comercial de Portugal para Carnes 2000-2020 (em milhões de euros)</t>
  </si>
  <si>
    <t>Balança comercial de Portugal para Pecuária 2000-2020 (em milhões de euros)</t>
  </si>
  <si>
    <t>TVMA*
2010-2020</t>
  </si>
  <si>
    <t>TVT*
2010-2020</t>
  </si>
  <si>
    <t>2020P</t>
  </si>
  <si>
    <t>2000/2020</t>
  </si>
  <si>
    <t>2010/2020</t>
  </si>
  <si>
    <t>2019/2020</t>
  </si>
  <si>
    <t>última atualização dos dados: 26 de fevereiro de 2021</t>
  </si>
  <si>
    <t>última atualização dos dados: 26 de Fevereiro de 2021</t>
  </si>
  <si>
    <t>Silvicultura (Produção, Índice de Preços)ª</t>
  </si>
  <si>
    <r>
      <t xml:space="preserve">Maio de 2021; </t>
    </r>
    <r>
      <rPr>
        <vertAlign val="superscript"/>
        <sz val="11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Atualização apenas disponível a partir de julho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</si>
</sst>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0.0"/>
    <numFmt numFmtId="165" formatCode="0_)"/>
    <numFmt numFmtId="166" formatCode="##0.0"/>
    <numFmt numFmtId="167" formatCode="###,000"/>
    <numFmt numFmtId="168" formatCode="_-* #,##0.00\ &quot;Esc.&quot;_-;\-* #,##0.00\ &quot;Esc.&quot;_-;_-* &quot;-&quot;??\ &quot;Esc.&quot;_-;_-@_-"/>
    <numFmt numFmtId="169" formatCode="0.0%"/>
    <numFmt numFmtId="170" formatCode="[$-F800]dddd\,\ mmmm\ dd\,\ yyyy"/>
    <numFmt numFmtId="171" formatCode="dd/mm/yyyy;@"/>
    <numFmt numFmtId="172" formatCode="_-* #,##0.0\ _€_-;\-* #,##0.0\ _€_-;_-* &quot;-&quot;??\ _€_-;_-@_-"/>
    <numFmt numFmtId="173" formatCode="#,##0.0"/>
    <numFmt numFmtId="174" formatCode="_-* #,##0\ _€_-;\-* #,##0\ _€_-;_-* &quot;-&quot;??\ _€_-;_-@_-"/>
    <numFmt numFmtId="175" formatCode="#,##0.000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9"/>
      <name val="UniversCondLight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Tms Rmn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4"/>
      <name val="ZapfHumnst BT"/>
    </font>
    <font>
      <b/>
      <sz val="10"/>
      <color indexed="6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8080"/>
      <name val="Calibri"/>
      <family val="2"/>
      <scheme val="minor"/>
    </font>
    <font>
      <sz val="8.5"/>
      <name val="MS Sans Serif"/>
      <family val="2"/>
    </font>
    <font>
      <b/>
      <sz val="14"/>
      <color rgb="FFE46C0A"/>
      <name val="Calibri"/>
      <family val="2"/>
      <scheme val="minor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i/>
      <sz val="10"/>
      <name val="MS Sans Serif"/>
      <family val="2"/>
    </font>
    <font>
      <sz val="7"/>
      <name val="MS Sans Serif"/>
      <family val="2"/>
    </font>
    <font>
      <i/>
      <sz val="8.5"/>
      <name val="MS Sans Serif"/>
      <family val="2"/>
    </font>
    <font>
      <sz val="9"/>
      <color rgb="FF006666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666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6666"/>
      <name val="Calibri"/>
      <family val="2"/>
      <scheme val="minor"/>
    </font>
    <font>
      <sz val="7"/>
      <name val="Calibri"/>
      <family val="2"/>
      <scheme val="minor"/>
    </font>
    <font>
      <sz val="8"/>
      <color rgb="FF008080"/>
      <name val="Calibri"/>
      <family val="2"/>
      <scheme val="minor"/>
    </font>
    <font>
      <sz val="8.5"/>
      <color theme="0"/>
      <name val="MS Sans Serif"/>
      <family val="2"/>
    </font>
    <font>
      <sz val="8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sz val="12"/>
      <color theme="0"/>
      <name val="Trebuchet MS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0"/>
      <name val="MS Sans Serif"/>
      <family val="2"/>
    </font>
    <font>
      <i/>
      <sz val="10"/>
      <name val="Calibri"/>
      <family val="2"/>
      <scheme val="minor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8"/>
      <name val="Calibri"/>
      <family val="2"/>
      <scheme val="minor"/>
    </font>
    <font>
      <sz val="7"/>
      <color rgb="FF00808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5"/>
      <name val="Calibri"/>
      <family val="2"/>
      <scheme val="minor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b/>
      <sz val="10"/>
      <color indexed="56"/>
      <name val="Trebuchet MS"/>
      <family val="2"/>
    </font>
    <font>
      <b/>
      <sz val="22"/>
      <color rgb="FF008080"/>
      <name val="Calibri"/>
      <family val="2"/>
      <scheme val="minor"/>
    </font>
    <font>
      <b/>
      <sz val="11"/>
      <color indexed="56"/>
      <name val="Trebuchet MS"/>
      <family val="2"/>
    </font>
    <font>
      <b/>
      <sz val="14"/>
      <color rgb="FF008080"/>
      <name val="Calibri"/>
      <family val="2"/>
      <scheme val="minor"/>
    </font>
    <font>
      <b/>
      <sz val="12"/>
      <color rgb="FF008080"/>
      <name val="Calibri"/>
      <family val="2"/>
      <scheme val="minor"/>
    </font>
    <font>
      <b/>
      <sz val="11"/>
      <color indexed="23"/>
      <name val="Calibri"/>
      <family val="2"/>
      <scheme val="minor"/>
    </font>
    <font>
      <sz val="10"/>
      <color indexed="48"/>
      <name val="Trebuchet MS"/>
      <family val="2"/>
    </font>
    <font>
      <sz val="11"/>
      <color rgb="FF3366FF"/>
      <name val="Calibri"/>
      <family val="2"/>
    </font>
    <font>
      <sz val="11"/>
      <color rgb="FF0070C0"/>
      <name val="Calibri"/>
      <family val="2"/>
      <scheme val="minor"/>
    </font>
    <font>
      <b/>
      <u/>
      <sz val="10"/>
      <name val="Trebuchet MS"/>
      <family val="2"/>
    </font>
    <font>
      <sz val="11"/>
      <color indexed="48"/>
      <name val="Calibri"/>
      <family val="2"/>
      <scheme val="minor"/>
    </font>
    <font>
      <sz val="10"/>
      <name val="Trebuchet MS"/>
      <family val="2"/>
    </font>
    <font>
      <b/>
      <u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1"/>
      <color indexed="56"/>
      <name val="Calibri"/>
      <family val="2"/>
      <scheme val="minor"/>
    </font>
    <font>
      <sz val="11"/>
      <color indexed="48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sz val="12"/>
      <name val="Trebuchet MS"/>
      <family val="2"/>
    </font>
    <font>
      <sz val="11"/>
      <color rgb="FF008080"/>
      <name val="Calibri"/>
      <family val="2"/>
      <scheme val="minor"/>
    </font>
    <font>
      <b/>
      <sz val="11"/>
      <color indexed="21"/>
      <name val="Calibri"/>
      <family val="2"/>
    </font>
    <font>
      <b/>
      <u/>
      <sz val="14"/>
      <name val="Trebuchet MS"/>
      <family val="2"/>
    </font>
    <font>
      <sz val="14"/>
      <color rgb="FF0070C0"/>
      <name val="Calibri"/>
      <family val="2"/>
      <scheme val="minor"/>
    </font>
    <font>
      <sz val="14"/>
      <name val="Trebuchet MS"/>
      <family val="2"/>
    </font>
    <font>
      <sz val="14"/>
      <color rgb="FF008080"/>
      <name val="Calibri"/>
      <family val="2"/>
      <scheme val="minor"/>
    </font>
    <font>
      <sz val="14"/>
      <name val="Calibri"/>
      <family val="2"/>
      <scheme val="minor"/>
    </font>
    <font>
      <sz val="14"/>
      <color indexed="48"/>
      <name val="Trebuchet MS"/>
      <family val="2"/>
    </font>
    <font>
      <b/>
      <u/>
      <sz val="14"/>
      <color indexed="12"/>
      <name val="Trebuchet MS"/>
      <family val="2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  <font>
      <b/>
      <i/>
      <vertAlign val="superscript"/>
      <sz val="12"/>
      <name val="Calibri"/>
      <family val="2"/>
    </font>
    <font>
      <b/>
      <sz val="18"/>
      <color rgb="FF008080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indexed="47"/>
        <bgColor indexed="2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rgb="FF000000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hair">
        <color theme="9"/>
      </top>
      <bottom/>
      <diagonal/>
    </border>
    <border>
      <left/>
      <right/>
      <top/>
      <bottom style="hair">
        <color theme="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double">
        <color rgb="FF00808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63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3">
      <alignment horizontal="center" vertical="center"/>
    </xf>
    <xf numFmtId="0" fontId="6" fillId="6" borderId="0" applyNumberFormat="0" applyBorder="0" applyAlignment="0" applyProtection="0"/>
    <xf numFmtId="0" fontId="7" fillId="0" borderId="5" applyNumberFormat="0" applyBorder="0" applyProtection="0">
      <alignment horizontal="center"/>
    </xf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9" applyNumberFormat="0" applyAlignment="0" applyProtection="0"/>
    <xf numFmtId="0" fontId="11" fillId="23" borderId="9" applyNumberFormat="0" applyAlignment="0" applyProtection="0"/>
    <xf numFmtId="0" fontId="12" fillId="0" borderId="10" applyNumberFormat="0" applyFill="0" applyAlignment="0" applyProtection="0"/>
    <xf numFmtId="0" fontId="13" fillId="24" borderId="11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Fill="0" applyBorder="0" applyProtection="0"/>
    <xf numFmtId="164" fontId="5" fillId="0" borderId="0" applyBorder="0"/>
    <xf numFmtId="164" fontId="5" fillId="0" borderId="12"/>
    <xf numFmtId="0" fontId="16" fillId="10" borderId="9" applyNumberFormat="0" applyAlignment="0" applyProtection="0"/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/>
    <xf numFmtId="0" fontId="16" fillId="10" borderId="9" applyNumberFormat="0" applyAlignment="0" applyProtection="0"/>
    <xf numFmtId="165" fontId="20" fillId="0" borderId="13" applyNumberFormat="0" applyFont="0" applyFill="0" applyAlignment="0" applyProtection="0"/>
    <xf numFmtId="165" fontId="20" fillId="0" borderId="14" applyNumberFormat="0" applyFont="0" applyFill="0" applyAlignment="0" applyProtection="0"/>
    <xf numFmtId="0" fontId="12" fillId="0" borderId="10" applyNumberFormat="0" applyFill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" fillId="0" borderId="0"/>
    <xf numFmtId="0" fontId="2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1" fillId="2" borderId="1" applyNumberFormat="0" applyFont="0" applyAlignment="0" applyProtection="0"/>
    <xf numFmtId="0" fontId="25" fillId="26" borderId="15" applyNumberFormat="0" applyFont="0" applyAlignment="0" applyProtection="0"/>
    <xf numFmtId="0" fontId="3" fillId="26" borderId="15" applyNumberFormat="0" applyFont="0" applyAlignment="0" applyProtection="0"/>
    <xf numFmtId="0" fontId="26" fillId="0" borderId="0">
      <alignment horizontal="left"/>
    </xf>
    <xf numFmtId="0" fontId="7" fillId="27" borderId="16" applyNumberFormat="0" applyBorder="0" applyProtection="0">
      <alignment horizontal="center"/>
    </xf>
    <xf numFmtId="0" fontId="27" fillId="23" borderId="17" applyNumberFormat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Protection="0"/>
    <xf numFmtId="0" fontId="27" fillId="23" borderId="17" applyNumberFormat="0" applyAlignment="0" applyProtection="0"/>
    <xf numFmtId="0" fontId="5" fillId="0" borderId="4">
      <alignment horizontal="center" vertical="center"/>
    </xf>
    <xf numFmtId="0" fontId="1" fillId="0" borderId="0" applyNumberFormat="0" applyFont="0" applyFill="0" applyBorder="0" applyProtection="0">
      <alignment horizontal="left" vertical="center"/>
    </xf>
    <xf numFmtId="0" fontId="29" fillId="0" borderId="18" applyNumberFormat="0" applyFill="0" applyProtection="0">
      <alignment horizontal="left" vertical="center" wrapText="1" indent="1"/>
    </xf>
    <xf numFmtId="166" fontId="29" fillId="0" borderId="18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0" fontId="29" fillId="0" borderId="0" applyNumberFormat="0" applyFill="0" applyBorder="0" applyProtection="0">
      <alignment horizontal="left" vertical="center" wrapText="1" indent="1"/>
    </xf>
    <xf numFmtId="166" fontId="29" fillId="0" borderId="0" applyFill="0" applyBorder="0" applyProtection="0">
      <alignment horizontal="right" vertical="center" wrapText="1"/>
    </xf>
    <xf numFmtId="167" fontId="29" fillId="0" borderId="0" applyFill="0" applyBorder="0" applyProtection="0">
      <alignment horizontal="right" vertical="center" wrapText="1"/>
    </xf>
    <xf numFmtId="0" fontId="29" fillId="0" borderId="19" applyNumberFormat="0" applyFill="0" applyProtection="0">
      <alignment horizontal="left" vertical="center" wrapText="1"/>
    </xf>
    <xf numFmtId="0" fontId="29" fillId="0" borderId="19" applyNumberFormat="0" applyFill="0" applyProtection="0">
      <alignment horizontal="left" vertical="center" wrapText="1" indent="1"/>
    </xf>
    <xf numFmtId="166" fontId="29" fillId="0" borderId="19" applyFill="0" applyProtection="0">
      <alignment horizontal="righ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Protection="0">
      <alignment vertical="center" wrapText="1"/>
    </xf>
    <xf numFmtId="0" fontId="30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vertical="center" wrapText="1"/>
    </xf>
    <xf numFmtId="0" fontId="22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31" fillId="0" borderId="0" applyNumberFormat="0" applyFill="0" applyBorder="0" applyProtection="0">
      <alignment horizontal="left" vertical="center" wrapText="1"/>
    </xf>
    <xf numFmtId="0" fontId="31" fillId="0" borderId="0" applyNumberFormat="0" applyFill="0" applyBorder="0" applyProtection="0">
      <alignment horizontal="left" vertical="center" wrapText="1"/>
    </xf>
    <xf numFmtId="0" fontId="32" fillId="0" borderId="0" applyNumberFormat="0" applyFill="0" applyBorder="0" applyProtection="0">
      <alignment vertical="center" wrapText="1"/>
    </xf>
    <xf numFmtId="0" fontId="1" fillId="0" borderId="20" applyNumberFormat="0" applyFont="0" applyFill="0" applyProtection="0">
      <alignment horizontal="center" vertical="center" wrapText="1"/>
    </xf>
    <xf numFmtId="0" fontId="31" fillId="0" borderId="20" applyNumberFormat="0" applyFill="0" applyProtection="0">
      <alignment horizontal="center" vertical="center" wrapText="1"/>
    </xf>
    <xf numFmtId="0" fontId="31" fillId="0" borderId="20" applyNumberFormat="0" applyFill="0" applyProtection="0">
      <alignment horizontal="center" vertical="center" wrapText="1"/>
    </xf>
    <xf numFmtId="0" fontId="29" fillId="0" borderId="18" applyNumberFormat="0" applyFill="0" applyProtection="0">
      <alignment horizontal="left" vertical="center" wrapText="1"/>
    </xf>
    <xf numFmtId="165" fontId="20" fillId="0" borderId="0"/>
    <xf numFmtId="0" fontId="33" fillId="0" borderId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35" fillId="0" borderId="0" applyNumberFormat="0" applyFill="0" applyBorder="0" applyAlignment="0" applyProtection="0"/>
    <xf numFmtId="0" fontId="36" fillId="0" borderId="0"/>
    <xf numFmtId="0" fontId="35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1" applyNumberFormat="0" applyFill="0" applyAlignment="0" applyProtection="0"/>
    <xf numFmtId="0" fontId="13" fillId="24" borderId="11" applyNumberFormat="0" applyAlignment="0" applyProtection="0"/>
    <xf numFmtId="43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5" fontId="39" fillId="0" borderId="0" applyNumberFormat="0" applyFont="0" applyFill="0" applyAlignment="0" applyProtection="0"/>
    <xf numFmtId="0" fontId="2" fillId="0" borderId="0"/>
    <xf numFmtId="0" fontId="1" fillId="3" borderId="0" applyNumberFormat="0" applyBorder="0" applyAlignment="0" applyProtection="0"/>
    <xf numFmtId="0" fontId="22" fillId="0" borderId="0"/>
    <xf numFmtId="0" fontId="40" fillId="28" borderId="0" applyNumberFormat="0" applyProtection="0">
      <alignment horizontal="center" vertical="center"/>
    </xf>
    <xf numFmtId="0" fontId="1" fillId="0" borderId="0"/>
    <xf numFmtId="0" fontId="1" fillId="3" borderId="0" applyNumberFormat="0" applyBorder="0" applyAlignment="0" applyProtection="0"/>
    <xf numFmtId="0" fontId="7" fillId="0" borderId="5" applyNumberFormat="0" applyBorder="0" applyProtection="0">
      <alignment horizontal="center"/>
    </xf>
    <xf numFmtId="0" fontId="15" fillId="0" borderId="0" applyFill="0" applyBorder="0" applyProtection="0"/>
    <xf numFmtId="0" fontId="41" fillId="0" borderId="0" applyNumberForma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26" borderId="15" applyNumberFormat="0" applyFont="0" applyAlignment="0" applyProtection="0"/>
    <xf numFmtId="0" fontId="7" fillId="27" borderId="16" applyNumberFormat="0" applyBorder="0" applyProtection="0">
      <alignment horizontal="center"/>
    </xf>
    <xf numFmtId="0" fontId="28" fillId="0" borderId="0" applyNumberFormat="0" applyFill="0" applyProtection="0"/>
    <xf numFmtId="0" fontId="7" fillId="0" borderId="0" applyNumberFormat="0" applyFill="0" applyBorder="0" applyProtection="0">
      <alignment horizontal="left"/>
    </xf>
    <xf numFmtId="0" fontId="22" fillId="0" borderId="0"/>
    <xf numFmtId="0" fontId="44" fillId="29" borderId="0" applyNumberFormat="0" applyBorder="0" applyAlignment="0" applyProtection="0"/>
    <xf numFmtId="0" fontId="23" fillId="0" borderId="0"/>
    <xf numFmtId="0" fontId="23" fillId="0" borderId="0"/>
    <xf numFmtId="0" fontId="5" fillId="0" borderId="0"/>
    <xf numFmtId="9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22" fillId="0" borderId="0"/>
    <xf numFmtId="0" fontId="86" fillId="0" borderId="0" applyNumberFormat="0" applyFill="0" applyBorder="0" applyAlignment="0" applyProtection="0">
      <alignment vertical="top"/>
      <protection locked="0"/>
    </xf>
  </cellStyleXfs>
  <cellXfs count="313">
    <xf numFmtId="0" fontId="0" fillId="0" borderId="0" xfId="0"/>
    <xf numFmtId="0" fontId="45" fillId="31" borderId="0" xfId="156" quotePrefix="1" applyFont="1" applyFill="1" applyAlignment="1">
      <alignment vertical="center"/>
    </xf>
    <xf numFmtId="0" fontId="46" fillId="0" borderId="0" xfId="156" applyFont="1"/>
    <xf numFmtId="0" fontId="23" fillId="0" borderId="0" xfId="156"/>
    <xf numFmtId="0" fontId="47" fillId="0" borderId="22" xfId="155" quotePrefix="1" applyFont="1" applyFill="1" applyBorder="1" applyAlignment="1" applyProtection="1">
      <alignment horizontal="center" vertical="center"/>
    </xf>
    <xf numFmtId="0" fontId="48" fillId="32" borderId="23" xfId="155" applyFont="1" applyFill="1" applyBorder="1" applyAlignment="1" applyProtection="1">
      <alignment horizontal="center" vertical="center"/>
    </xf>
    <xf numFmtId="0" fontId="48" fillId="33" borderId="23" xfId="160" applyFont="1" applyFill="1" applyBorder="1" applyAlignment="1" applyProtection="1">
      <alignment horizontal="center" vertical="center" wrapText="1"/>
    </xf>
    <xf numFmtId="10" fontId="49" fillId="4" borderId="0" xfId="160" applyNumberFormat="1" applyFont="1" applyFill="1" applyBorder="1" applyAlignment="1">
      <alignment vertical="center"/>
    </xf>
    <xf numFmtId="0" fontId="50" fillId="4" borderId="0" xfId="156" applyFont="1" applyFill="1" applyBorder="1"/>
    <xf numFmtId="3" fontId="51" fillId="0" borderId="0" xfId="156" applyNumberFormat="1" applyFont="1"/>
    <xf numFmtId="0" fontId="51" fillId="4" borderId="0" xfId="156" applyFont="1" applyFill="1" applyBorder="1"/>
    <xf numFmtId="0" fontId="46" fillId="4" borderId="0" xfId="156" applyFont="1" applyFill="1" applyBorder="1"/>
    <xf numFmtId="0" fontId="52" fillId="4" borderId="0" xfId="156" applyFont="1" applyFill="1" applyBorder="1"/>
    <xf numFmtId="0" fontId="53" fillId="4" borderId="0" xfId="160" applyFont="1" applyFill="1" applyBorder="1" applyAlignment="1">
      <alignment horizontal="left" vertical="center" wrapText="1"/>
    </xf>
    <xf numFmtId="3" fontId="54" fillId="4" borderId="0" xfId="160" applyNumberFormat="1" applyFont="1" applyFill="1" applyBorder="1" applyAlignment="1">
      <alignment vertical="center"/>
    </xf>
    <xf numFmtId="3" fontId="42" fillId="34" borderId="0" xfId="160" applyNumberFormat="1" applyFont="1" applyFill="1" applyBorder="1" applyAlignment="1">
      <alignment vertical="center"/>
    </xf>
    <xf numFmtId="0" fontId="55" fillId="34" borderId="0" xfId="160" applyFont="1" applyFill="1" applyBorder="1" applyAlignment="1">
      <alignment horizontal="right" vertical="center" wrapText="1"/>
    </xf>
    <xf numFmtId="3" fontId="56" fillId="34" borderId="0" xfId="160" applyNumberFormat="1" applyFont="1" applyFill="1" applyBorder="1" applyAlignment="1">
      <alignment vertical="center"/>
    </xf>
    <xf numFmtId="3" fontId="56" fillId="35" borderId="0" xfId="160" applyNumberFormat="1" applyFont="1" applyFill="1" applyBorder="1" applyAlignment="1">
      <alignment vertical="center"/>
    </xf>
    <xf numFmtId="0" fontId="57" fillId="35" borderId="24" xfId="160" applyFont="1" applyFill="1" applyBorder="1" applyAlignment="1">
      <alignment horizontal="right" vertical="center" wrapText="1"/>
    </xf>
    <xf numFmtId="3" fontId="42" fillId="35" borderId="24" xfId="160" applyNumberFormat="1" applyFont="1" applyFill="1" applyBorder="1" applyAlignment="1">
      <alignment vertical="center"/>
    </xf>
    <xf numFmtId="3" fontId="42" fillId="32" borderId="24" xfId="160" applyNumberFormat="1" applyFont="1" applyFill="1" applyBorder="1" applyAlignment="1">
      <alignment vertical="center"/>
    </xf>
    <xf numFmtId="10" fontId="58" fillId="4" borderId="0" xfId="160" applyNumberFormat="1" applyFont="1" applyFill="1" applyBorder="1" applyAlignment="1">
      <alignment vertical="center"/>
    </xf>
    <xf numFmtId="3" fontId="46" fillId="4" borderId="0" xfId="156" applyNumberFormat="1" applyFont="1" applyFill="1" applyBorder="1"/>
    <xf numFmtId="169" fontId="50" fillId="4" borderId="0" xfId="156" applyNumberFormat="1" applyFont="1" applyFill="1" applyBorder="1"/>
    <xf numFmtId="0" fontId="57" fillId="35" borderId="25" xfId="160" applyFont="1" applyFill="1" applyBorder="1" applyAlignment="1">
      <alignment horizontal="right" vertical="center" wrapText="1"/>
    </xf>
    <xf numFmtId="9" fontId="48" fillId="35" borderId="25" xfId="160" applyNumberFormat="1" applyFont="1" applyFill="1" applyBorder="1" applyAlignment="1">
      <alignment vertical="center"/>
    </xf>
    <xf numFmtId="9" fontId="48" fillId="32" borderId="25" xfId="160" applyNumberFormat="1" applyFont="1" applyFill="1" applyBorder="1" applyAlignment="1">
      <alignment vertical="center"/>
    </xf>
    <xf numFmtId="10" fontId="59" fillId="4" borderId="0" xfId="160" applyNumberFormat="1" applyFont="1" applyFill="1" applyBorder="1" applyAlignment="1">
      <alignment vertical="top"/>
    </xf>
    <xf numFmtId="10" fontId="59" fillId="4" borderId="0" xfId="160" applyNumberFormat="1" applyFont="1" applyFill="1" applyBorder="1" applyAlignment="1">
      <alignment vertical="center"/>
    </xf>
    <xf numFmtId="10" fontId="59" fillId="4" borderId="0" xfId="160" quotePrefix="1" applyNumberFormat="1" applyFont="1" applyFill="1" applyBorder="1" applyAlignment="1">
      <alignment horizontal="left" vertical="center"/>
    </xf>
    <xf numFmtId="10" fontId="49" fillId="4" borderId="0" xfId="160" applyNumberFormat="1" applyFont="1" applyFill="1" applyBorder="1" applyAlignment="1">
      <alignment horizontal="left" vertical="center"/>
    </xf>
    <xf numFmtId="0" fontId="46" fillId="4" borderId="0" xfId="156" applyFont="1" applyFill="1"/>
    <xf numFmtId="0" fontId="48" fillId="4" borderId="0" xfId="160" applyFont="1" applyFill="1" applyBorder="1" applyAlignment="1">
      <alignment horizontal="right" vertical="center" wrapText="1"/>
    </xf>
    <xf numFmtId="10" fontId="46" fillId="4" borderId="0" xfId="156" applyNumberFormat="1" applyFont="1" applyFill="1" applyBorder="1"/>
    <xf numFmtId="10" fontId="60" fillId="4" borderId="0" xfId="156" applyNumberFormat="1" applyFont="1" applyFill="1" applyBorder="1"/>
    <xf numFmtId="169" fontId="61" fillId="4" borderId="0" xfId="156" applyNumberFormat="1" applyFont="1" applyFill="1" applyBorder="1"/>
    <xf numFmtId="0" fontId="23" fillId="4" borderId="0" xfId="156" applyFill="1"/>
    <xf numFmtId="0" fontId="62" fillId="4" borderId="0" xfId="160" applyFont="1" applyFill="1" applyBorder="1" applyAlignment="1">
      <alignment horizontal="right" vertical="center" wrapText="1"/>
    </xf>
    <xf numFmtId="3" fontId="62" fillId="4" borderId="0" xfId="160" applyNumberFormat="1" applyFont="1" applyFill="1" applyBorder="1" applyAlignment="1">
      <alignment vertical="center"/>
    </xf>
    <xf numFmtId="0" fontId="63" fillId="0" borderId="0" xfId="156" applyFont="1" applyAlignment="1">
      <alignment vertical="center"/>
    </xf>
    <xf numFmtId="0" fontId="46" fillId="0" borderId="0" xfId="156" applyFont="1" applyAlignment="1">
      <alignment vertical="center"/>
    </xf>
    <xf numFmtId="0" fontId="50" fillId="0" borderId="0" xfId="156" applyFont="1"/>
    <xf numFmtId="0" fontId="52" fillId="0" borderId="0" xfId="156" applyFont="1"/>
    <xf numFmtId="3" fontId="60" fillId="4" borderId="0" xfId="156" applyNumberFormat="1" applyFont="1" applyFill="1" applyBorder="1"/>
    <xf numFmtId="0" fontId="64" fillId="4" borderId="0" xfId="156" applyFont="1" applyFill="1" applyAlignment="1">
      <alignment horizontal="center" vertical="center"/>
    </xf>
    <xf numFmtId="170" fontId="65" fillId="0" borderId="0" xfId="157" quotePrefix="1" applyNumberFormat="1" applyFont="1" applyAlignment="1">
      <alignment horizontal="left"/>
    </xf>
    <xf numFmtId="0" fontId="61" fillId="0" borderId="0" xfId="156" applyFont="1"/>
    <xf numFmtId="0" fontId="66" fillId="0" borderId="0" xfId="156" applyFont="1" applyAlignment="1">
      <alignment horizontal="left" wrapText="1"/>
    </xf>
    <xf numFmtId="170" fontId="65" fillId="0" borderId="0" xfId="157" applyNumberFormat="1" applyFont="1" applyAlignment="1">
      <alignment horizontal="left"/>
    </xf>
    <xf numFmtId="171" fontId="61" fillId="0" borderId="0" xfId="156" applyNumberFormat="1" applyFont="1" applyAlignment="1">
      <alignment horizontal="left"/>
    </xf>
    <xf numFmtId="14" fontId="61" fillId="0" borderId="0" xfId="156" applyNumberFormat="1" applyFont="1" applyAlignment="1">
      <alignment horizontal="right"/>
    </xf>
    <xf numFmtId="0" fontId="67" fillId="0" borderId="0" xfId="156" applyFont="1" applyAlignment="1">
      <alignment wrapText="1"/>
    </xf>
    <xf numFmtId="0" fontId="67" fillId="0" borderId="0" xfId="156" applyFont="1"/>
    <xf numFmtId="3" fontId="67" fillId="0" borderId="0" xfId="156" applyNumberFormat="1" applyFont="1"/>
    <xf numFmtId="0" fontId="61" fillId="0" borderId="0" xfId="156" applyFont="1" applyAlignment="1">
      <alignment wrapText="1"/>
    </xf>
    <xf numFmtId="0" fontId="55" fillId="4" borderId="0" xfId="160" applyFont="1" applyFill="1" applyBorder="1" applyAlignment="1">
      <alignment horizontal="right" vertical="center" wrapText="1"/>
    </xf>
    <xf numFmtId="3" fontId="43" fillId="4" borderId="0" xfId="160" applyNumberFormat="1" applyFont="1" applyFill="1" applyBorder="1" applyAlignment="1">
      <alignment vertical="center"/>
    </xf>
    <xf numFmtId="2" fontId="46" fillId="0" borderId="0" xfId="156" applyNumberFormat="1" applyFont="1"/>
    <xf numFmtId="2" fontId="46" fillId="4" borderId="0" xfId="156" applyNumberFormat="1" applyFont="1" applyFill="1" applyBorder="1"/>
    <xf numFmtId="2" fontId="46" fillId="4" borderId="0" xfId="156" applyNumberFormat="1" applyFont="1" applyFill="1"/>
    <xf numFmtId="2" fontId="46" fillId="0" borderId="0" xfId="156" applyNumberFormat="1" applyFont="1" applyAlignment="1">
      <alignment vertical="center"/>
    </xf>
    <xf numFmtId="0" fontId="43" fillId="4" borderId="0" xfId="0" applyFont="1" applyFill="1" applyAlignment="1">
      <alignment vertical="center"/>
    </xf>
    <xf numFmtId="0" fontId="43" fillId="4" borderId="0" xfId="0" applyFont="1" applyFill="1" applyBorder="1" applyAlignment="1">
      <alignment vertical="center"/>
    </xf>
    <xf numFmtId="0" fontId="68" fillId="4" borderId="0" xfId="0" applyFont="1" applyFill="1" applyAlignment="1">
      <alignment horizontal="left" vertical="center" wrapText="1"/>
    </xf>
    <xf numFmtId="2" fontId="42" fillId="4" borderId="0" xfId="0" quotePrefix="1" applyNumberFormat="1" applyFont="1" applyFill="1" applyAlignment="1">
      <alignment horizontal="center" vertical="center" wrapText="1"/>
    </xf>
    <xf numFmtId="2" fontId="42" fillId="4" borderId="0" xfId="0" quotePrefix="1" applyNumberFormat="1" applyFont="1" applyFill="1" applyBorder="1" applyAlignment="1">
      <alignment horizontal="center" vertical="center" wrapText="1"/>
    </xf>
    <xf numFmtId="0" fontId="43" fillId="4" borderId="0" xfId="0" applyFont="1" applyFill="1" applyAlignment="1">
      <alignment horizontal="center" vertical="center"/>
    </xf>
    <xf numFmtId="0" fontId="70" fillId="36" borderId="0" xfId="0" applyFont="1" applyFill="1" applyBorder="1" applyAlignment="1">
      <alignment horizontal="left" vertical="center" wrapText="1"/>
    </xf>
    <xf numFmtId="173" fontId="69" fillId="36" borderId="0" xfId="158" applyNumberFormat="1" applyFont="1" applyFill="1" applyBorder="1" applyAlignment="1">
      <alignment horizontal="center" vertical="center"/>
    </xf>
    <xf numFmtId="0" fontId="69" fillId="36" borderId="0" xfId="0" applyFont="1" applyFill="1" applyBorder="1" applyAlignment="1">
      <alignment vertical="center"/>
    </xf>
    <xf numFmtId="0" fontId="71" fillId="36" borderId="0" xfId="0" applyFont="1" applyFill="1" applyBorder="1" applyAlignment="1">
      <alignment horizontal="center" vertical="center"/>
    </xf>
    <xf numFmtId="0" fontId="70" fillId="36" borderId="0" xfId="0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 horizontal="center" vertical="center" wrapText="1"/>
    </xf>
    <xf numFmtId="172" fontId="69" fillId="36" borderId="0" xfId="0" applyNumberFormat="1" applyFont="1" applyFill="1" applyBorder="1" applyAlignment="1">
      <alignment horizontal="center" vertical="center"/>
    </xf>
    <xf numFmtId="173" fontId="69" fillId="36" borderId="3" xfId="158" applyNumberFormat="1" applyFont="1" applyFill="1" applyBorder="1" applyAlignment="1">
      <alignment horizontal="center" vertical="center"/>
    </xf>
    <xf numFmtId="3" fontId="69" fillId="36" borderId="26" xfId="158" applyNumberFormat="1" applyFont="1" applyFill="1" applyBorder="1" applyAlignment="1">
      <alignment horizontal="center" vertical="center"/>
    </xf>
    <xf numFmtId="173" fontId="69" fillId="36" borderId="26" xfId="158" applyNumberFormat="1" applyFont="1" applyFill="1" applyBorder="1" applyAlignment="1">
      <alignment horizontal="center" vertical="center"/>
    </xf>
    <xf numFmtId="3" fontId="69" fillId="36" borderId="0" xfId="158" applyNumberFormat="1" applyFont="1" applyFill="1" applyBorder="1" applyAlignment="1">
      <alignment horizontal="center" vertical="center"/>
    </xf>
    <xf numFmtId="3" fontId="69" fillId="36" borderId="3" xfId="158" applyNumberFormat="1" applyFont="1" applyFill="1" applyBorder="1" applyAlignment="1">
      <alignment horizontal="center" vertical="center"/>
    </xf>
    <xf numFmtId="2" fontId="71" fillId="36" borderId="0" xfId="0" quotePrefix="1" applyNumberFormat="1" applyFont="1" applyFill="1" applyBorder="1" applyAlignment="1">
      <alignment horizontal="center" vertical="center" wrapText="1"/>
    </xf>
    <xf numFmtId="0" fontId="71" fillId="36" borderId="26" xfId="0" applyFont="1" applyFill="1" applyBorder="1" applyAlignment="1">
      <alignment vertical="center"/>
    </xf>
    <xf numFmtId="0" fontId="69" fillId="36" borderId="0" xfId="0" applyFont="1" applyFill="1" applyBorder="1" applyAlignment="1">
      <alignment horizontal="center" vertical="center"/>
    </xf>
    <xf numFmtId="0" fontId="71" fillId="36" borderId="3" xfId="0" applyFont="1" applyFill="1" applyBorder="1" applyAlignment="1">
      <alignment horizontal="left" vertical="center" indent="2"/>
    </xf>
    <xf numFmtId="0" fontId="69" fillId="36" borderId="0" xfId="0" applyFont="1" applyFill="1" applyBorder="1" applyAlignment="1">
      <alignment horizontal="left" vertical="center" indent="4"/>
    </xf>
    <xf numFmtId="0" fontId="69" fillId="36" borderId="0" xfId="0" applyFont="1" applyFill="1" applyBorder="1" applyAlignment="1">
      <alignment horizontal="left" vertical="center" indent="6"/>
    </xf>
    <xf numFmtId="0" fontId="69" fillId="36" borderId="3" xfId="0" applyFont="1" applyFill="1" applyBorder="1" applyAlignment="1">
      <alignment horizontal="left" vertical="center" indent="2"/>
    </xf>
    <xf numFmtId="0" fontId="71" fillId="0" borderId="26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71" fillId="0" borderId="3" xfId="0" applyFont="1" applyFill="1" applyBorder="1" applyAlignment="1">
      <alignment horizontal="left" vertical="center" indent="2"/>
    </xf>
    <xf numFmtId="0" fontId="69" fillId="0" borderId="0" xfId="0" applyFont="1" applyFill="1" applyBorder="1" applyAlignment="1">
      <alignment horizontal="left" vertical="center" indent="4"/>
    </xf>
    <xf numFmtId="0" fontId="69" fillId="0" borderId="0" xfId="0" applyFont="1" applyFill="1" applyBorder="1" applyAlignment="1">
      <alignment horizontal="left" vertical="center" indent="6"/>
    </xf>
    <xf numFmtId="0" fontId="69" fillId="0" borderId="3" xfId="0" applyFont="1" applyFill="1" applyBorder="1" applyAlignment="1">
      <alignment horizontal="left" vertical="center" indent="2"/>
    </xf>
    <xf numFmtId="1" fontId="72" fillId="36" borderId="0" xfId="0" applyNumberFormat="1" applyFont="1" applyFill="1" applyBorder="1" applyAlignment="1">
      <alignment horizontal="left" vertical="center" wrapText="1"/>
    </xf>
    <xf numFmtId="3" fontId="73" fillId="33" borderId="0" xfId="160" applyNumberFormat="1" applyFont="1" applyFill="1" applyBorder="1" applyAlignment="1">
      <alignment horizontal="center" vertical="center" wrapText="1"/>
    </xf>
    <xf numFmtId="9" fontId="42" fillId="34" borderId="27" xfId="159" applyFont="1" applyFill="1" applyBorder="1" applyAlignment="1">
      <alignment vertical="center"/>
    </xf>
    <xf numFmtId="9" fontId="42" fillId="35" borderId="27" xfId="159" applyFont="1" applyFill="1" applyBorder="1" applyAlignment="1">
      <alignment vertical="center"/>
    </xf>
    <xf numFmtId="9" fontId="42" fillId="35" borderId="28" xfId="159" applyFont="1" applyFill="1" applyBorder="1" applyAlignment="1">
      <alignment vertical="center"/>
    </xf>
    <xf numFmtId="14" fontId="59" fillId="0" borderId="0" xfId="160" applyNumberFormat="1" applyFont="1" applyFill="1" applyBorder="1" applyAlignment="1">
      <alignment vertical="center" wrapText="1"/>
    </xf>
    <xf numFmtId="10" fontId="59" fillId="0" borderId="0" xfId="160" applyNumberFormat="1" applyFont="1" applyFill="1" applyBorder="1" applyAlignment="1">
      <alignment vertical="center" wrapText="1"/>
    </xf>
    <xf numFmtId="0" fontId="75" fillId="4" borderId="0" xfId="0" applyFont="1" applyFill="1" applyBorder="1" applyAlignment="1">
      <alignment horizontal="left" vertical="center" wrapText="1"/>
    </xf>
    <xf numFmtId="0" fontId="42" fillId="4" borderId="0" xfId="0" applyFont="1" applyFill="1" applyBorder="1" applyAlignment="1">
      <alignment horizontal="center" vertical="center"/>
    </xf>
    <xf numFmtId="173" fontId="43" fillId="4" borderId="0" xfId="158" applyNumberFormat="1" applyFont="1" applyFill="1" applyBorder="1" applyAlignment="1">
      <alignment horizontal="right" vertical="center"/>
    </xf>
    <xf numFmtId="0" fontId="42" fillId="4" borderId="0" xfId="0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center" vertical="center"/>
    </xf>
    <xf numFmtId="0" fontId="42" fillId="4" borderId="3" xfId="0" applyFont="1" applyFill="1" applyBorder="1" applyAlignment="1">
      <alignment vertical="center" wrapText="1"/>
    </xf>
    <xf numFmtId="173" fontId="43" fillId="4" borderId="3" xfId="158" applyNumberFormat="1" applyFont="1" applyFill="1" applyBorder="1" applyAlignment="1">
      <alignment horizontal="center" vertical="center"/>
    </xf>
    <xf numFmtId="164" fontId="43" fillId="4" borderId="3" xfId="0" applyNumberFormat="1" applyFont="1" applyFill="1" applyBorder="1" applyAlignment="1">
      <alignment horizontal="center" vertical="center"/>
    </xf>
    <xf numFmtId="174" fontId="43" fillId="4" borderId="0" xfId="0" applyNumberFormat="1" applyFont="1" applyFill="1" applyBorder="1" applyAlignment="1">
      <alignment vertical="center"/>
    </xf>
    <xf numFmtId="173" fontId="43" fillId="4" borderId="0" xfId="158" applyNumberFormat="1" applyFont="1" applyFill="1" applyBorder="1" applyAlignment="1">
      <alignment horizontal="center" vertical="center"/>
    </xf>
    <xf numFmtId="4" fontId="43" fillId="4" borderId="0" xfId="0" applyNumberFormat="1" applyFont="1" applyFill="1" applyBorder="1" applyAlignment="1">
      <alignment vertical="center"/>
    </xf>
    <xf numFmtId="3" fontId="43" fillId="4" borderId="0" xfId="158" applyNumberFormat="1" applyFont="1" applyFill="1" applyBorder="1" applyAlignment="1">
      <alignment horizontal="center" vertical="center"/>
    </xf>
    <xf numFmtId="173" fontId="43" fillId="4" borderId="0" xfId="158" applyNumberFormat="1" applyFont="1" applyFill="1" applyBorder="1" applyAlignment="1">
      <alignment horizontal="right" vertical="center" wrapText="1"/>
    </xf>
    <xf numFmtId="172" fontId="43" fillId="4" borderId="0" xfId="0" applyNumberFormat="1" applyFont="1" applyFill="1" applyBorder="1" applyAlignment="1">
      <alignment vertical="center"/>
    </xf>
    <xf numFmtId="172" fontId="43" fillId="4" borderId="0" xfId="158" applyNumberFormat="1" applyFont="1" applyFill="1" applyBorder="1" applyAlignment="1">
      <alignment vertical="center"/>
    </xf>
    <xf numFmtId="3" fontId="43" fillId="4" borderId="4" xfId="158" applyNumberFormat="1" applyFont="1" applyFill="1" applyBorder="1" applyAlignment="1">
      <alignment horizontal="center" vertical="center"/>
    </xf>
    <xf numFmtId="173" fontId="43" fillId="4" borderId="4" xfId="158" applyNumberFormat="1" applyFont="1" applyFill="1" applyBorder="1" applyAlignment="1">
      <alignment horizontal="center" vertical="center"/>
    </xf>
    <xf numFmtId="172" fontId="43" fillId="4" borderId="0" xfId="0" applyNumberFormat="1" applyFont="1" applyFill="1" applyBorder="1" applyAlignment="1">
      <alignment horizontal="center" vertical="center"/>
    </xf>
    <xf numFmtId="173" fontId="43" fillId="4" borderId="0" xfId="0" applyNumberFormat="1" applyFont="1" applyFill="1" applyBorder="1" applyAlignment="1">
      <alignment horizontal="center" vertical="center"/>
    </xf>
    <xf numFmtId="173" fontId="43" fillId="4" borderId="26" xfId="158" applyNumberFormat="1" applyFont="1" applyFill="1" applyBorder="1" applyAlignment="1">
      <alignment horizontal="center" vertical="center"/>
    </xf>
    <xf numFmtId="3" fontId="43" fillId="4" borderId="26" xfId="158" applyNumberFormat="1" applyFont="1" applyFill="1" applyBorder="1" applyAlignment="1">
      <alignment horizontal="center" vertical="center"/>
    </xf>
    <xf numFmtId="0" fontId="68" fillId="4" borderId="4" xfId="0" quotePrefix="1" applyFont="1" applyFill="1" applyBorder="1" applyAlignment="1">
      <alignment horizontal="left" vertical="center" wrapText="1"/>
    </xf>
    <xf numFmtId="0" fontId="42" fillId="4" borderId="26" xfId="0" applyFont="1" applyFill="1" applyBorder="1" applyAlignment="1">
      <alignment vertical="center"/>
    </xf>
    <xf numFmtId="0" fontId="42" fillId="4" borderId="3" xfId="0" applyFont="1" applyFill="1" applyBorder="1" applyAlignment="1">
      <alignment vertical="center"/>
    </xf>
    <xf numFmtId="3" fontId="43" fillId="4" borderId="3" xfId="158" applyNumberFormat="1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left" vertical="center" indent="1"/>
    </xf>
    <xf numFmtId="0" fontId="43" fillId="4" borderId="3" xfId="0" applyFont="1" applyFill="1" applyBorder="1" applyAlignment="1">
      <alignment vertical="center"/>
    </xf>
    <xf numFmtId="0" fontId="68" fillId="4" borderId="0" xfId="0" applyFont="1" applyFill="1" applyAlignment="1">
      <alignment horizontal="left" vertical="center"/>
    </xf>
    <xf numFmtId="0" fontId="43" fillId="4" borderId="3" xfId="0" applyFont="1" applyFill="1" applyBorder="1" applyAlignment="1">
      <alignment vertical="center" wrapText="1"/>
    </xf>
    <xf numFmtId="43" fontId="43" fillId="4" borderId="0" xfId="0" applyNumberFormat="1" applyFont="1" applyFill="1" applyBorder="1" applyAlignment="1">
      <alignment vertical="center"/>
    </xf>
    <xf numFmtId="0" fontId="42" fillId="4" borderId="3" xfId="0" applyFont="1" applyFill="1" applyBorder="1" applyAlignment="1">
      <alignment horizontal="left" vertical="center"/>
    </xf>
    <xf numFmtId="173" fontId="76" fillId="4" borderId="3" xfId="158" applyNumberFormat="1" applyFont="1" applyFill="1" applyBorder="1" applyAlignment="1">
      <alignment horizontal="center" vertical="center"/>
    </xf>
    <xf numFmtId="0" fontId="68" fillId="4" borderId="4" xfId="0" applyFont="1" applyFill="1" applyBorder="1" applyAlignment="1">
      <alignment horizontal="left" vertical="center" wrapText="1"/>
    </xf>
    <xf numFmtId="0" fontId="68" fillId="4" borderId="0" xfId="0" applyFont="1" applyFill="1" applyBorder="1" applyAlignment="1">
      <alignment vertical="center" wrapText="1"/>
    </xf>
    <xf numFmtId="173" fontId="42" fillId="4" borderId="3" xfId="158" applyNumberFormat="1" applyFont="1" applyFill="1" applyBorder="1" applyAlignment="1">
      <alignment horizontal="center" vertical="center"/>
    </xf>
    <xf numFmtId="0" fontId="43" fillId="4" borderId="26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left" vertical="center" wrapText="1" indent="1"/>
    </xf>
    <xf numFmtId="0" fontId="43" fillId="4" borderId="26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 indent="1"/>
    </xf>
    <xf numFmtId="3" fontId="42" fillId="4" borderId="3" xfId="158" applyNumberFormat="1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left" vertical="center"/>
    </xf>
    <xf numFmtId="173" fontId="42" fillId="4" borderId="0" xfId="158" applyNumberFormat="1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left" wrapText="1"/>
    </xf>
    <xf numFmtId="164" fontId="43" fillId="37" borderId="3" xfId="139" applyNumberFormat="1" applyFont="1" applyFill="1" applyBorder="1" applyAlignment="1" applyProtection="1">
      <alignment horizontal="center" vertical="center"/>
    </xf>
    <xf numFmtId="0" fontId="42" fillId="4" borderId="4" xfId="0" applyFont="1" applyFill="1" applyBorder="1" applyAlignment="1">
      <alignment horizontal="left" vertical="center"/>
    </xf>
    <xf numFmtId="3" fontId="50" fillId="4" borderId="0" xfId="156" applyNumberFormat="1" applyFont="1" applyFill="1" applyBorder="1"/>
    <xf numFmtId="3" fontId="54" fillId="4" borderId="0" xfId="160" applyNumberFormat="1" applyFont="1" applyFill="1" applyBorder="1" applyAlignment="1">
      <alignment horizontal="center" vertical="center"/>
    </xf>
    <xf numFmtId="9" fontId="42" fillId="34" borderId="28" xfId="159" applyFont="1" applyFill="1" applyBorder="1" applyAlignment="1">
      <alignment vertical="center"/>
    </xf>
    <xf numFmtId="0" fontId="42" fillId="4" borderId="4" xfId="0" applyFont="1" applyFill="1" applyBorder="1" applyAlignment="1">
      <alignment vertical="center" wrapText="1"/>
    </xf>
    <xf numFmtId="172" fontId="43" fillId="4" borderId="4" xfId="0" applyNumberFormat="1" applyFont="1" applyFill="1" applyBorder="1" applyAlignment="1">
      <alignment horizontal="center" vertical="center"/>
    </xf>
    <xf numFmtId="0" fontId="79" fillId="0" borderId="0" xfId="157" applyNumberFormat="1" applyFont="1"/>
    <xf numFmtId="0" fontId="79" fillId="0" borderId="0" xfId="157" applyFont="1"/>
    <xf numFmtId="14" fontId="79" fillId="0" borderId="0" xfId="157" applyNumberFormat="1" applyFont="1" applyAlignment="1">
      <alignment vertical="center"/>
    </xf>
    <xf numFmtId="14" fontId="81" fillId="0" borderId="0" xfId="157" applyNumberFormat="1" applyFont="1" applyAlignment="1">
      <alignment horizontal="right" vertical="center"/>
    </xf>
    <xf numFmtId="14" fontId="79" fillId="0" borderId="0" xfId="157" applyNumberFormat="1" applyFont="1"/>
    <xf numFmtId="14" fontId="0" fillId="0" borderId="0" xfId="0" applyNumberFormat="1"/>
    <xf numFmtId="0" fontId="79" fillId="0" borderId="0" xfId="157" applyFont="1" applyBorder="1"/>
    <xf numFmtId="0" fontId="79" fillId="0" borderId="0" xfId="157" applyFont="1" applyAlignment="1"/>
    <xf numFmtId="0" fontId="83" fillId="0" borderId="31" xfId="157" quotePrefix="1" applyFont="1" applyBorder="1" applyAlignment="1">
      <alignment vertical="center"/>
    </xf>
    <xf numFmtId="14" fontId="79" fillId="0" borderId="0" xfId="157" applyNumberFormat="1" applyFont="1" applyAlignment="1"/>
    <xf numFmtId="0" fontId="84" fillId="0" borderId="30" xfId="157" applyFont="1" applyFill="1" applyBorder="1" applyAlignment="1">
      <alignment horizontal="left"/>
    </xf>
    <xf numFmtId="14" fontId="85" fillId="0" borderId="0" xfId="157" applyNumberFormat="1" applyFont="1" applyAlignment="1"/>
    <xf numFmtId="14" fontId="87" fillId="4" borderId="0" xfId="162" applyNumberFormat="1" applyFont="1" applyFill="1" applyBorder="1" applyAlignment="1" applyProtection="1"/>
    <xf numFmtId="0" fontId="85" fillId="0" borderId="0" xfId="157" applyFont="1" applyBorder="1" applyAlignment="1"/>
    <xf numFmtId="0" fontId="85" fillId="0" borderId="0" xfId="157" applyFont="1" applyAlignment="1"/>
    <xf numFmtId="0" fontId="87" fillId="4" borderId="0" xfId="162" applyFont="1" applyFill="1" applyBorder="1" applyAlignment="1" applyProtection="1"/>
    <xf numFmtId="14" fontId="87" fillId="4" borderId="0" xfId="162" applyNumberFormat="1" applyFont="1" applyFill="1" applyBorder="1" applyAlignment="1" applyProtection="1">
      <alignment horizontal="left" indent="2"/>
    </xf>
    <xf numFmtId="0" fontId="90" fillId="0" borderId="0" xfId="157" applyFont="1" applyBorder="1" applyAlignment="1"/>
    <xf numFmtId="0" fontId="90" fillId="0" borderId="0" xfId="157" applyFont="1" applyAlignment="1"/>
    <xf numFmtId="0" fontId="87" fillId="4" borderId="0" xfId="162" applyFont="1" applyFill="1" applyBorder="1" applyAlignment="1" applyProtection="1">
      <alignment horizontal="left" indent="2"/>
    </xf>
    <xf numFmtId="0" fontId="90" fillId="0" borderId="0" xfId="157" applyFont="1" applyBorder="1"/>
    <xf numFmtId="0" fontId="90" fillId="0" borderId="0" xfId="157" applyFont="1"/>
    <xf numFmtId="0" fontId="85" fillId="0" borderId="0" xfId="157" applyFont="1"/>
    <xf numFmtId="1" fontId="92" fillId="0" borderId="0" xfId="157" applyNumberFormat="1" applyFont="1" applyBorder="1" applyAlignment="1">
      <alignment horizontal="centerContinuous"/>
    </xf>
    <xf numFmtId="0" fontId="89" fillId="0" borderId="32" xfId="157" applyFont="1" applyFill="1" applyBorder="1" applyAlignment="1">
      <alignment horizontal="left" indent="5"/>
    </xf>
    <xf numFmtId="0" fontId="88" fillId="0" borderId="0" xfId="157" applyFont="1" applyAlignment="1">
      <alignment horizontal="left" indent="2"/>
    </xf>
    <xf numFmtId="14" fontId="88" fillId="0" borderId="0" xfId="157" applyNumberFormat="1" applyFont="1" applyAlignment="1">
      <alignment horizontal="left" indent="2"/>
    </xf>
    <xf numFmtId="0" fontId="89" fillId="4" borderId="0" xfId="157" applyFont="1" applyFill="1" applyAlignment="1">
      <alignment horizontal="left" indent="5"/>
    </xf>
    <xf numFmtId="14" fontId="90" fillId="0" borderId="0" xfId="157" applyNumberFormat="1" applyFont="1" applyAlignment="1"/>
    <xf numFmtId="14" fontId="90" fillId="0" borderId="0" xfId="157" quotePrefix="1" applyNumberFormat="1" applyFont="1" applyAlignment="1">
      <alignment horizontal="left"/>
    </xf>
    <xf numFmtId="14" fontId="87" fillId="4" borderId="0" xfId="162" quotePrefix="1" applyNumberFormat="1" applyFont="1" applyFill="1" applyBorder="1" applyAlignment="1" applyProtection="1"/>
    <xf numFmtId="14" fontId="86" fillId="0" borderId="0" xfId="162" applyNumberFormat="1" applyAlignment="1" applyProtection="1"/>
    <xf numFmtId="0" fontId="65" fillId="0" borderId="0" xfId="162" applyFont="1" applyAlignment="1" applyProtection="1">
      <alignment horizontal="right"/>
    </xf>
    <xf numFmtId="0" fontId="23" fillId="0" borderId="0" xfId="157"/>
    <xf numFmtId="14" fontId="85" fillId="0" borderId="0" xfId="157" applyNumberFormat="1" applyFont="1" applyAlignment="1">
      <alignment horizontal="left" vertical="top" wrapText="1"/>
    </xf>
    <xf numFmtId="0" fontId="93" fillId="4" borderId="0" xfId="157" applyFont="1" applyFill="1" applyAlignment="1">
      <alignment horizontal="left" indent="3"/>
    </xf>
    <xf numFmtId="0" fontId="91" fillId="0" borderId="0" xfId="157" applyFont="1" applyAlignment="1">
      <alignment horizontal="left" indent="2"/>
    </xf>
    <xf numFmtId="0" fontId="94" fillId="0" borderId="0" xfId="157" applyFont="1" applyAlignment="1">
      <alignment horizontal="right"/>
    </xf>
    <xf numFmtId="14" fontId="23" fillId="0" borderId="0" xfId="157" applyNumberFormat="1"/>
    <xf numFmtId="0" fontId="95" fillId="4" borderId="0" xfId="157" applyFont="1" applyFill="1" applyAlignment="1"/>
    <xf numFmtId="0" fontId="96" fillId="0" borderId="0" xfId="157" applyFont="1" applyAlignment="1">
      <alignment horizontal="right"/>
    </xf>
    <xf numFmtId="14" fontId="86" fillId="0" borderId="0" xfId="162" applyNumberFormat="1" applyAlignment="1" applyProtection="1">
      <alignment horizontal="left" indent="2"/>
    </xf>
    <xf numFmtId="0" fontId="86" fillId="0" borderId="0" xfId="162" applyAlignment="1" applyProtection="1">
      <alignment horizontal="left" indent="2"/>
    </xf>
    <xf numFmtId="0" fontId="86" fillId="0" borderId="0" xfId="162" applyAlignment="1" applyProtection="1"/>
    <xf numFmtId="0" fontId="97" fillId="0" borderId="0" xfId="157" applyFont="1"/>
    <xf numFmtId="1" fontId="94" fillId="0" borderId="0" xfId="157" applyNumberFormat="1" applyFont="1" applyBorder="1" applyAlignment="1">
      <alignment horizontal="right"/>
    </xf>
    <xf numFmtId="14" fontId="90" fillId="0" borderId="0" xfId="157" applyNumberFormat="1" applyFont="1"/>
    <xf numFmtId="14" fontId="87" fillId="4" borderId="0" xfId="162" quotePrefix="1" applyNumberFormat="1" applyFont="1" applyFill="1" applyBorder="1" applyAlignment="1" applyProtection="1">
      <alignment horizontal="left" indent="2"/>
    </xf>
    <xf numFmtId="14" fontId="86" fillId="4" borderId="0" xfId="162" quotePrefix="1" applyNumberFormat="1" applyFill="1" applyBorder="1" applyAlignment="1" applyProtection="1">
      <alignment horizontal="left" indent="2"/>
    </xf>
    <xf numFmtId="0" fontId="100" fillId="0" borderId="0" xfId="157" applyFont="1" applyAlignment="1"/>
    <xf numFmtId="14" fontId="101" fillId="4" borderId="0" xfId="162" applyNumberFormat="1" applyFont="1" applyFill="1" applyBorder="1" applyAlignment="1" applyProtection="1">
      <alignment horizontal="left" indent="2"/>
    </xf>
    <xf numFmtId="0" fontId="101" fillId="4" borderId="0" xfId="162" applyFont="1" applyFill="1" applyBorder="1" applyAlignment="1" applyProtection="1"/>
    <xf numFmtId="0" fontId="102" fillId="0" borderId="0" xfId="157" applyFont="1" applyBorder="1" applyAlignment="1"/>
    <xf numFmtId="0" fontId="102" fillId="0" borderId="0" xfId="157" applyFont="1" applyAlignment="1"/>
    <xf numFmtId="0" fontId="101" fillId="4" borderId="0" xfId="162" applyFont="1" applyFill="1" applyBorder="1" applyAlignment="1" applyProtection="1">
      <alignment horizontal="left" indent="2"/>
    </xf>
    <xf numFmtId="0" fontId="100" fillId="0" borderId="0" xfId="157" applyFont="1"/>
    <xf numFmtId="0" fontId="82" fillId="0" borderId="0" xfId="162" applyFont="1" applyAlignment="1" applyProtection="1">
      <alignment horizontal="left"/>
    </xf>
    <xf numFmtId="0" fontId="102" fillId="0" borderId="0" xfId="157" applyFont="1" applyBorder="1"/>
    <xf numFmtId="0" fontId="102" fillId="0" borderId="0" xfId="157" applyFont="1"/>
    <xf numFmtId="0" fontId="105" fillId="0" borderId="0" xfId="157" applyFont="1" applyAlignment="1"/>
    <xf numFmtId="14" fontId="105" fillId="0" borderId="0" xfId="157" applyNumberFormat="1" applyFont="1" applyAlignment="1"/>
    <xf numFmtId="0" fontId="106" fillId="0" borderId="0" xfId="157" applyFont="1" applyAlignment="1"/>
    <xf numFmtId="0" fontId="105" fillId="0" borderId="0" xfId="157" applyFont="1"/>
    <xf numFmtId="14" fontId="101" fillId="4" borderId="0" xfId="162" applyNumberFormat="1" applyFont="1" applyFill="1" applyBorder="1" applyAlignment="1" applyProtection="1"/>
    <xf numFmtId="0" fontId="105" fillId="0" borderId="0" xfId="157" applyFont="1" applyBorder="1" applyAlignment="1"/>
    <xf numFmtId="1" fontId="105" fillId="0" borderId="0" xfId="157" applyNumberFormat="1" applyFont="1" applyBorder="1" applyAlignment="1">
      <alignment horizontal="centerContinuous"/>
    </xf>
    <xf numFmtId="0" fontId="103" fillId="0" borderId="0" xfId="157" applyFont="1" applyAlignment="1"/>
    <xf numFmtId="14" fontId="104" fillId="0" borderId="0" xfId="157" applyNumberFormat="1" applyFont="1" applyAlignment="1">
      <alignment horizontal="left"/>
    </xf>
    <xf numFmtId="0" fontId="105" fillId="0" borderId="0" xfId="157" applyFont="1" applyBorder="1"/>
    <xf numFmtId="0" fontId="72" fillId="36" borderId="0" xfId="0" applyFont="1" applyFill="1" applyBorder="1" applyAlignment="1">
      <alignment horizontal="left" vertical="center" wrapText="1"/>
    </xf>
    <xf numFmtId="164" fontId="69" fillId="36" borderId="0" xfId="0" applyNumberFormat="1" applyFont="1" applyFill="1" applyBorder="1" applyAlignment="1">
      <alignment vertical="center"/>
    </xf>
    <xf numFmtId="0" fontId="45" fillId="31" borderId="0" xfId="156" quotePrefix="1" applyFont="1" applyFill="1" applyAlignment="1">
      <alignment horizontal="center" vertical="center"/>
    </xf>
    <xf numFmtId="173" fontId="54" fillId="4" borderId="0" xfId="160" applyNumberFormat="1" applyFont="1" applyFill="1" applyBorder="1" applyAlignment="1">
      <alignment vertical="center"/>
    </xf>
    <xf numFmtId="4" fontId="54" fillId="4" borderId="0" xfId="160" applyNumberFormat="1" applyFont="1" applyFill="1" applyBorder="1" applyAlignment="1">
      <alignment vertical="center"/>
    </xf>
    <xf numFmtId="175" fontId="54" fillId="4" borderId="0" xfId="160" applyNumberFormat="1" applyFont="1" applyFill="1" applyBorder="1" applyAlignment="1">
      <alignment vertical="center"/>
    </xf>
    <xf numFmtId="173" fontId="42" fillId="34" borderId="0" xfId="160" applyNumberFormat="1" applyFont="1" applyFill="1" applyBorder="1" applyAlignment="1">
      <alignment vertical="center"/>
    </xf>
    <xf numFmtId="2" fontId="49" fillId="4" borderId="0" xfId="159" applyNumberFormat="1" applyFont="1" applyFill="1" applyBorder="1" applyAlignment="1">
      <alignment vertical="center"/>
    </xf>
    <xf numFmtId="0" fontId="72" fillId="36" borderId="0" xfId="0" applyFont="1" applyFill="1" applyBorder="1" applyAlignment="1">
      <alignment horizontal="left" vertical="center" wrapText="1"/>
    </xf>
    <xf numFmtId="0" fontId="107" fillId="4" borderId="0" xfId="0" applyFont="1" applyFill="1" applyBorder="1" applyAlignment="1">
      <alignment vertical="center" wrapText="1"/>
    </xf>
    <xf numFmtId="0" fontId="72" fillId="36" borderId="0" xfId="0" applyFont="1" applyFill="1" applyBorder="1" applyAlignment="1">
      <alignment horizontal="left" vertical="center" wrapText="1"/>
    </xf>
    <xf numFmtId="0" fontId="42" fillId="35" borderId="26" xfId="0" quotePrefix="1" applyFont="1" applyFill="1" applyBorder="1" applyAlignment="1">
      <alignment vertical="center" wrapText="1"/>
    </xf>
    <xf numFmtId="173" fontId="68" fillId="35" borderId="4" xfId="158" applyNumberFormat="1" applyFont="1" applyFill="1" applyBorder="1" applyAlignment="1">
      <alignment horizontal="right" vertical="center"/>
    </xf>
    <xf numFmtId="0" fontId="42" fillId="35" borderId="3" xfId="0" applyFont="1" applyFill="1" applyBorder="1" applyAlignment="1">
      <alignment horizontal="center" vertical="center" wrapText="1"/>
    </xf>
    <xf numFmtId="0" fontId="42" fillId="35" borderId="27" xfId="0" quotePrefix="1" applyFont="1" applyFill="1" applyBorder="1" applyAlignment="1">
      <alignment vertical="center" wrapText="1"/>
    </xf>
    <xf numFmtId="173" fontId="68" fillId="35" borderId="25" xfId="158" applyNumberFormat="1" applyFont="1" applyFill="1" applyBorder="1" applyAlignment="1">
      <alignment horizontal="right" vertical="center"/>
    </xf>
    <xf numFmtId="0" fontId="107" fillId="4" borderId="4" xfId="0" applyFont="1" applyFill="1" applyBorder="1" applyAlignment="1">
      <alignment vertical="center" wrapText="1"/>
    </xf>
    <xf numFmtId="0" fontId="108" fillId="36" borderId="4" xfId="0" applyFont="1" applyFill="1" applyBorder="1" applyAlignment="1">
      <alignment vertical="center" wrapText="1"/>
    </xf>
    <xf numFmtId="0" fontId="71" fillId="38" borderId="26" xfId="0" quotePrefix="1" applyFont="1" applyFill="1" applyBorder="1" applyAlignment="1">
      <alignment vertical="center" wrapText="1"/>
    </xf>
    <xf numFmtId="173" fontId="72" fillId="38" borderId="4" xfId="158" applyNumberFormat="1" applyFont="1" applyFill="1" applyBorder="1" applyAlignment="1">
      <alignment horizontal="right" vertical="center"/>
    </xf>
    <xf numFmtId="0" fontId="71" fillId="38" borderId="3" xfId="0" applyFont="1" applyFill="1" applyBorder="1" applyAlignment="1">
      <alignment horizontal="center" vertical="center" wrapText="1"/>
    </xf>
    <xf numFmtId="0" fontId="45" fillId="31" borderId="0" xfId="156" quotePrefix="1" applyFont="1" applyFill="1" applyAlignment="1">
      <alignment horizontal="left" vertical="center"/>
    </xf>
    <xf numFmtId="170" fontId="65" fillId="0" borderId="0" xfId="156" applyNumberFormat="1" applyFont="1" applyFill="1" applyBorder="1" applyAlignment="1">
      <alignment horizontal="right" wrapText="1"/>
    </xf>
    <xf numFmtId="14" fontId="83" fillId="0" borderId="0" xfId="157" quotePrefix="1" applyNumberFormat="1" applyFont="1" applyAlignment="1">
      <alignment horizontal="left" indent="1"/>
    </xf>
    <xf numFmtId="0" fontId="98" fillId="0" borderId="0" xfId="157" quotePrefix="1" applyFont="1" applyAlignment="1">
      <alignment horizontal="left" vertical="top"/>
    </xf>
    <xf numFmtId="170" fontId="43" fillId="0" borderId="0" xfId="157" quotePrefix="1" applyNumberFormat="1" applyFont="1" applyAlignment="1">
      <alignment horizontal="left" vertical="top"/>
    </xf>
    <xf numFmtId="0" fontId="103" fillId="0" borderId="30" xfId="157" quotePrefix="1" applyFont="1" applyFill="1" applyBorder="1" applyAlignment="1">
      <alignment horizontal="left" indent="3"/>
    </xf>
    <xf numFmtId="0" fontId="86" fillId="0" borderId="30" xfId="162" quotePrefix="1" applyFill="1" applyBorder="1" applyAlignment="1" applyProtection="1">
      <alignment horizontal="left" indent="10"/>
    </xf>
    <xf numFmtId="0" fontId="86" fillId="0" borderId="30" xfId="162" applyFill="1" applyBorder="1" applyAlignment="1" applyProtection="1">
      <alignment horizontal="left" indent="10"/>
    </xf>
    <xf numFmtId="0" fontId="43" fillId="4" borderId="0" xfId="0" applyFont="1" applyFill="1" applyAlignment="1">
      <alignment horizontal="left" vertical="center" indent="1"/>
    </xf>
    <xf numFmtId="0" fontId="43" fillId="4" borderId="0" xfId="0" applyFont="1" applyFill="1" applyAlignment="1">
      <alignment horizontal="left" vertical="center"/>
    </xf>
    <xf numFmtId="0" fontId="107" fillId="4" borderId="0" xfId="0" quotePrefix="1" applyFont="1" applyFill="1" applyBorder="1" applyAlignment="1">
      <alignment horizontal="left" vertical="center" wrapText="1"/>
    </xf>
    <xf numFmtId="0" fontId="108" fillId="4" borderId="0" xfId="0" quotePrefix="1" applyFont="1" applyFill="1" applyAlignment="1">
      <alignment horizontal="left" vertical="center"/>
    </xf>
    <xf numFmtId="0" fontId="86" fillId="4" borderId="0" xfId="162" applyFill="1" applyAlignment="1" applyProtection="1">
      <alignment horizontal="left" vertical="center" indent="2"/>
    </xf>
    <xf numFmtId="0" fontId="86" fillId="4" borderId="0" xfId="162" quotePrefix="1" applyFill="1" applyAlignment="1" applyProtection="1">
      <alignment horizontal="left" vertical="center" indent="2"/>
    </xf>
    <xf numFmtId="0" fontId="86" fillId="36" borderId="0" xfId="162" applyFill="1" applyBorder="1" applyAlignment="1" applyProtection="1">
      <alignment horizontal="left" vertical="center" indent="2"/>
    </xf>
    <xf numFmtId="0" fontId="43" fillId="4" borderId="3" xfId="0" quotePrefix="1" applyFont="1" applyFill="1" applyBorder="1" applyAlignment="1">
      <alignment horizontal="left" vertical="center" wrapText="1"/>
    </xf>
    <xf numFmtId="0" fontId="83" fillId="4" borderId="0" xfId="0" applyFont="1" applyFill="1" applyAlignment="1">
      <alignment horizontal="left" vertical="center" wrapText="1"/>
    </xf>
    <xf numFmtId="3" fontId="73" fillId="33" borderId="0" xfId="160" quotePrefix="1" applyNumberFormat="1" applyFont="1" applyFill="1" applyBorder="1" applyAlignment="1">
      <alignment horizontal="center" vertical="center" wrapText="1"/>
    </xf>
    <xf numFmtId="10" fontId="74" fillId="0" borderId="0" xfId="160" applyNumberFormat="1" applyFont="1" applyFill="1" applyBorder="1" applyAlignment="1">
      <alignment vertical="center" wrapText="1"/>
    </xf>
    <xf numFmtId="0" fontId="86" fillId="36" borderId="0" xfId="162" quotePrefix="1" applyFill="1" applyBorder="1" applyAlignment="1" applyProtection="1">
      <alignment horizontal="left" vertical="center" indent="2"/>
    </xf>
    <xf numFmtId="0" fontId="61" fillId="0" borderId="0" xfId="156" applyFont="1" applyAlignment="1"/>
    <xf numFmtId="0" fontId="46" fillId="0" borderId="0" xfId="156" applyFont="1" applyAlignment="1"/>
    <xf numFmtId="170" fontId="65" fillId="0" borderId="0" xfId="156" applyNumberFormat="1" applyFont="1" applyFill="1" applyBorder="1" applyAlignment="1">
      <alignment wrapText="1"/>
    </xf>
    <xf numFmtId="1" fontId="61" fillId="0" borderId="0" xfId="156" applyNumberFormat="1" applyFont="1"/>
    <xf numFmtId="3" fontId="61" fillId="0" borderId="0" xfId="156" applyNumberFormat="1" applyFont="1"/>
    <xf numFmtId="3" fontId="49" fillId="4" borderId="0" xfId="160" applyNumberFormat="1" applyFont="1" applyFill="1" applyBorder="1" applyAlignment="1">
      <alignment vertical="center"/>
    </xf>
    <xf numFmtId="3" fontId="59" fillId="0" borderId="0" xfId="160" applyNumberFormat="1" applyFont="1" applyFill="1" applyBorder="1" applyAlignment="1">
      <alignment vertical="center" wrapText="1"/>
    </xf>
    <xf numFmtId="3" fontId="58" fillId="4" borderId="0" xfId="160" applyNumberFormat="1" applyFont="1" applyFill="1" applyBorder="1" applyAlignment="1">
      <alignment vertical="center"/>
    </xf>
    <xf numFmtId="0" fontId="75" fillId="4" borderId="0" xfId="0" applyFont="1" applyFill="1" applyBorder="1" applyAlignment="1">
      <alignment horizontal="center" vertical="center" wrapText="1"/>
    </xf>
    <xf numFmtId="0" fontId="68" fillId="4" borderId="0" xfId="0" applyFont="1" applyFill="1" applyBorder="1" applyAlignment="1">
      <alignment horizontal="left" vertical="center" wrapText="1"/>
    </xf>
    <xf numFmtId="0" fontId="68" fillId="4" borderId="26" xfId="0" quotePrefix="1" applyFont="1" applyFill="1" applyBorder="1" applyAlignment="1">
      <alignment horizontal="left" vertical="center" wrapText="1"/>
    </xf>
    <xf numFmtId="0" fontId="68" fillId="4" borderId="26" xfId="0" applyFont="1" applyFill="1" applyBorder="1" applyAlignment="1">
      <alignment horizontal="left" vertical="center" wrapText="1"/>
    </xf>
    <xf numFmtId="0" fontId="75" fillId="35" borderId="26" xfId="0" applyFont="1" applyFill="1" applyBorder="1" applyAlignment="1">
      <alignment horizontal="center" vertical="center" wrapText="1"/>
    </xf>
    <xf numFmtId="0" fontId="68" fillId="4" borderId="0" xfId="0" quotePrefix="1" applyFont="1" applyFill="1" applyBorder="1" applyAlignment="1">
      <alignment horizontal="left" vertical="center" wrapText="1"/>
    </xf>
    <xf numFmtId="0" fontId="107" fillId="4" borderId="0" xfId="0" applyFont="1" applyFill="1" applyBorder="1" applyAlignment="1">
      <alignment horizontal="left" vertical="center" wrapText="1"/>
    </xf>
    <xf numFmtId="0" fontId="86" fillId="4" borderId="0" xfId="162" quotePrefix="1" applyFill="1" applyAlignment="1" applyProtection="1">
      <alignment horizontal="left" vertical="center" indent="3"/>
    </xf>
    <xf numFmtId="0" fontId="86" fillId="4" borderId="0" xfId="162" applyFill="1" applyAlignment="1" applyProtection="1">
      <alignment horizontal="left" vertical="center" indent="3"/>
    </xf>
    <xf numFmtId="0" fontId="86" fillId="0" borderId="30" xfId="162" quotePrefix="1" applyFill="1" applyBorder="1" applyAlignment="1" applyProtection="1">
      <alignment horizontal="left" indent="7"/>
    </xf>
    <xf numFmtId="0" fontId="86" fillId="0" borderId="30" xfId="162" applyFill="1" applyBorder="1" applyAlignment="1" applyProtection="1">
      <alignment horizontal="left" indent="7"/>
    </xf>
    <xf numFmtId="0" fontId="80" fillId="34" borderId="29" xfId="161" quotePrefix="1" applyFont="1" applyFill="1" applyBorder="1" applyAlignment="1">
      <alignment horizontal="center" vertical="center" wrapText="1"/>
    </xf>
    <xf numFmtId="0" fontId="80" fillId="34" borderId="30" xfId="161" quotePrefix="1" applyFont="1" applyFill="1" applyBorder="1" applyAlignment="1">
      <alignment horizontal="center" vertical="center"/>
    </xf>
    <xf numFmtId="0" fontId="110" fillId="4" borderId="0" xfId="0" quotePrefix="1" applyFont="1" applyFill="1" applyAlignment="1">
      <alignment horizontal="center" vertical="center" wrapText="1"/>
    </xf>
    <xf numFmtId="0" fontId="107" fillId="4" borderId="4" xfId="0" quotePrefix="1" applyFont="1" applyFill="1" applyBorder="1" applyAlignment="1">
      <alignment horizontal="left" vertical="center" wrapText="1"/>
    </xf>
    <xf numFmtId="0" fontId="107" fillId="4" borderId="4" xfId="0" applyFont="1" applyFill="1" applyBorder="1" applyAlignment="1">
      <alignment horizontal="left" vertical="center" wrapText="1"/>
    </xf>
    <xf numFmtId="0" fontId="42" fillId="35" borderId="26" xfId="0" applyFont="1" applyFill="1" applyBorder="1" applyAlignment="1">
      <alignment horizontal="center" vertical="center"/>
    </xf>
    <xf numFmtId="0" fontId="42" fillId="35" borderId="4" xfId="0" applyFont="1" applyFill="1" applyBorder="1" applyAlignment="1">
      <alignment horizontal="center" vertical="center"/>
    </xf>
    <xf numFmtId="0" fontId="75" fillId="35" borderId="26" xfId="0" quotePrefix="1" applyFont="1" applyFill="1" applyBorder="1" applyAlignment="1">
      <alignment horizontal="center" vertical="center" wrapText="1"/>
    </xf>
    <xf numFmtId="0" fontId="75" fillId="35" borderId="26" xfId="0" applyFont="1" applyFill="1" applyBorder="1" applyAlignment="1">
      <alignment horizontal="center" vertical="center" wrapText="1"/>
    </xf>
    <xf numFmtId="0" fontId="68" fillId="4" borderId="0" xfId="0" applyFont="1" applyFill="1" applyBorder="1" applyAlignment="1">
      <alignment horizontal="left" vertical="center" wrapText="1"/>
    </xf>
    <xf numFmtId="0" fontId="42" fillId="35" borderId="27" xfId="0" applyFont="1" applyFill="1" applyBorder="1" applyAlignment="1">
      <alignment horizontal="center" vertical="center"/>
    </xf>
    <xf numFmtId="0" fontId="42" fillId="35" borderId="25" xfId="0" applyFont="1" applyFill="1" applyBorder="1" applyAlignment="1">
      <alignment horizontal="center" vertical="center"/>
    </xf>
    <xf numFmtId="0" fontId="42" fillId="35" borderId="26" xfId="0" applyNumberFormat="1" applyFont="1" applyFill="1" applyBorder="1" applyAlignment="1">
      <alignment horizontal="center" vertical="center"/>
    </xf>
    <xf numFmtId="0" fontId="42" fillId="35" borderId="4" xfId="0" applyNumberFormat="1" applyFont="1" applyFill="1" applyBorder="1" applyAlignment="1">
      <alignment horizontal="center" vertical="center"/>
    </xf>
    <xf numFmtId="0" fontId="75" fillId="4" borderId="0" xfId="0" applyFont="1" applyFill="1" applyBorder="1" applyAlignment="1">
      <alignment horizontal="center" vertical="center" wrapText="1"/>
    </xf>
    <xf numFmtId="0" fontId="68" fillId="4" borderId="0" xfId="0" quotePrefix="1" applyFont="1" applyFill="1" applyBorder="1" applyAlignment="1">
      <alignment horizontal="left" vertical="center" wrapText="1"/>
    </xf>
    <xf numFmtId="0" fontId="42" fillId="35" borderId="27" xfId="0" applyNumberFormat="1" applyFont="1" applyFill="1" applyBorder="1" applyAlignment="1">
      <alignment horizontal="center" vertical="center"/>
    </xf>
    <xf numFmtId="0" fontId="42" fillId="35" borderId="25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68" fillId="4" borderId="26" xfId="0" quotePrefix="1" applyFont="1" applyFill="1" applyBorder="1" applyAlignment="1">
      <alignment horizontal="left" vertical="center" wrapText="1"/>
    </xf>
    <xf numFmtId="0" fontId="68" fillId="4" borderId="26" xfId="0" applyFont="1" applyFill="1" applyBorder="1" applyAlignment="1">
      <alignment horizontal="left" vertical="center" wrapText="1"/>
    </xf>
    <xf numFmtId="0" fontId="107" fillId="4" borderId="0" xfId="0" applyFont="1" applyFill="1" applyBorder="1" applyAlignment="1">
      <alignment horizontal="left" vertical="center" wrapText="1"/>
    </xf>
    <xf numFmtId="0" fontId="71" fillId="38" borderId="26" xfId="0" applyFont="1" applyFill="1" applyBorder="1" applyAlignment="1">
      <alignment horizontal="center" vertical="center"/>
    </xf>
    <xf numFmtId="0" fontId="71" fillId="38" borderId="4" xfId="0" applyFont="1" applyFill="1" applyBorder="1" applyAlignment="1">
      <alignment horizontal="center" vertical="center"/>
    </xf>
    <xf numFmtId="0" fontId="70" fillId="38" borderId="26" xfId="0" quotePrefix="1" applyFont="1" applyFill="1" applyBorder="1" applyAlignment="1">
      <alignment horizontal="center" vertical="center" wrapText="1"/>
    </xf>
    <xf numFmtId="0" fontId="70" fillId="38" borderId="26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left" vertical="center" wrapText="1"/>
    </xf>
    <xf numFmtId="0" fontId="71" fillId="38" borderId="26" xfId="0" applyNumberFormat="1" applyFont="1" applyFill="1" applyBorder="1" applyAlignment="1">
      <alignment horizontal="center" vertical="center"/>
    </xf>
    <xf numFmtId="0" fontId="108" fillId="36" borderId="4" xfId="0" applyFont="1" applyFill="1" applyBorder="1" applyAlignment="1">
      <alignment horizontal="left" vertical="center" wrapText="1"/>
    </xf>
    <xf numFmtId="0" fontId="108" fillId="36" borderId="4" xfId="0" quotePrefix="1" applyFont="1" applyFill="1" applyBorder="1" applyAlignment="1">
      <alignment horizontal="left" vertical="center" wrapText="1"/>
    </xf>
    <xf numFmtId="0" fontId="51" fillId="0" borderId="0" xfId="156" applyFont="1" applyAlignment="1">
      <alignment horizontal="center" vertical="center"/>
    </xf>
    <xf numFmtId="10" fontId="74" fillId="0" borderId="0" xfId="160" applyNumberFormat="1" applyFont="1" applyFill="1" applyBorder="1" applyAlignment="1">
      <alignment horizontal="center" vertical="center" wrapText="1"/>
    </xf>
    <xf numFmtId="170" fontId="65" fillId="0" borderId="0" xfId="156" applyNumberFormat="1" applyFont="1" applyFill="1" applyBorder="1" applyAlignment="1">
      <alignment horizontal="right" wrapText="1"/>
    </xf>
  </cellXfs>
  <cellStyles count="163">
    <cellStyle name="20% - Accent1" xfId="2"/>
    <cellStyle name="20% - Accent2" xfId="3"/>
    <cellStyle name="20% - Accent3" xfId="4"/>
    <cellStyle name="20% - Accent4" xfId="5"/>
    <cellStyle name="20% - Accent5" xfId="160"/>
    <cellStyle name="20% - Accent6" xfId="6"/>
    <cellStyle name="20% - Cor1 2" xfId="7"/>
    <cellStyle name="20% - Cor1 2 2" xfId="137"/>
    <cellStyle name="20% - Cor1 3" xfId="8"/>
    <cellStyle name="20% - Cor1 4" xfId="9"/>
    <cellStyle name="20% - Cor1 5" xfId="141"/>
    <cellStyle name="20% - Cor2 2" xfId="10"/>
    <cellStyle name="20% - Cor3 2" xfId="11"/>
    <cellStyle name="20% - Cor4 2" xfId="12"/>
    <cellStyle name="20% - Cor5 2" xfId="13"/>
    <cellStyle name="20% - Cor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Cor1 2" xfId="21"/>
    <cellStyle name="40% - Cor2 2" xfId="22"/>
    <cellStyle name="40% - Cor3 2" xfId="23"/>
    <cellStyle name="40% - Cor4 2" xfId="24"/>
    <cellStyle name="40% - Cor5 2" xfId="25"/>
    <cellStyle name="40% - Cor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Cor1 2" xfId="33"/>
    <cellStyle name="60% - Cor2 2" xfId="34"/>
    <cellStyle name="60% - Cor3 2" xfId="35"/>
    <cellStyle name="60% - Cor4 2" xfId="36"/>
    <cellStyle name="60% - Cor5 2" xfId="37"/>
    <cellStyle name="60% - Cor6 2" xfId="38"/>
    <cellStyle name="Accent1" xfId="39"/>
    <cellStyle name="Accent2" xfId="40"/>
    <cellStyle name="Accent3" xfId="41"/>
    <cellStyle name="Accent4" xfId="42"/>
    <cellStyle name="Accent5" xfId="155"/>
    <cellStyle name="Accent6" xfId="43"/>
    <cellStyle name="annee semestre" xfId="44"/>
    <cellStyle name="Bad" xfId="45"/>
    <cellStyle name="CABECALHO" xfId="46"/>
    <cellStyle name="Cabeçalho 1 2" xfId="47"/>
    <cellStyle name="CABECALHO 2" xfId="142"/>
    <cellStyle name="Cabeçalho 2 2" xfId="48"/>
    <cellStyle name="Cabeçalho 3 2" xfId="49"/>
    <cellStyle name="Cabeçalho 4 2" xfId="50"/>
    <cellStyle name="Calculation" xfId="51"/>
    <cellStyle name="Cálculo 2" xfId="52"/>
    <cellStyle name="Célula Ligada 2" xfId="53"/>
    <cellStyle name="Check Cell" xfId="54"/>
    <cellStyle name="Cor1 2" xfId="55"/>
    <cellStyle name="Cor2 2" xfId="56"/>
    <cellStyle name="Cor3 2" xfId="57"/>
    <cellStyle name="Cor4 2" xfId="58"/>
    <cellStyle name="Cor5 2" xfId="59"/>
    <cellStyle name="Cor6 2" xfId="60"/>
    <cellStyle name="Correcto 2" xfId="61"/>
    <cellStyle name="DADOS" xfId="62"/>
    <cellStyle name="DADOS 2" xfId="143"/>
    <cellStyle name="données" xfId="63"/>
    <cellStyle name="donnéesbord" xfId="64"/>
    <cellStyle name="Entrada 2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iperligação 2" xfId="72"/>
    <cellStyle name="Hiperligação 3" xfId="73"/>
    <cellStyle name="Hiperligação 4" xfId="144"/>
    <cellStyle name="Hyperlink" xfId="162" builtinId="8"/>
    <cellStyle name="Incorrecto 2" xfId="74"/>
    <cellStyle name="Input" xfId="75"/>
    <cellStyle name="LineBottom2" xfId="76"/>
    <cellStyle name="LineBottom3" xfId="77"/>
    <cellStyle name="Linha1" xfId="139"/>
    <cellStyle name="Linked Cell" xfId="78"/>
    <cellStyle name="Moeda 2" xfId="145"/>
    <cellStyle name="Neutral" xfId="79"/>
    <cellStyle name="Neutro 2" xfId="80"/>
    <cellStyle name="Normal" xfId="0" builtinId="0"/>
    <cellStyle name="Normal 10" xfId="146"/>
    <cellStyle name="Normal 11" xfId="147"/>
    <cellStyle name="Normal 12" xfId="148"/>
    <cellStyle name="Normal 2" xfId="1"/>
    <cellStyle name="Normal 2 2" xfId="81"/>
    <cellStyle name="Normal 2 3" xfId="138"/>
    <cellStyle name="Normal 2 4" xfId="157"/>
    <cellStyle name="Normal 3" xfId="82"/>
    <cellStyle name="Normal 3 2" xfId="136"/>
    <cellStyle name="Normal 4" xfId="83"/>
    <cellStyle name="Normal 5" xfId="84"/>
    <cellStyle name="Normal 6" xfId="85"/>
    <cellStyle name="Normal 6 2" xfId="86"/>
    <cellStyle name="Normal 6 3" xfId="154"/>
    <cellStyle name="Normal 7" xfId="87"/>
    <cellStyle name="Normal 8" xfId="149"/>
    <cellStyle name="Normal 9" xfId="140"/>
    <cellStyle name="Normal_08_2009_Modelo_Trocas 2" xfId="156"/>
    <cellStyle name="Normal_PRINCIP" xfId="158"/>
    <cellStyle name="Normal_Tarifs préférentiels PAR zone et SH2  2" xfId="161"/>
    <cellStyle name="Nota 2" xfId="88"/>
    <cellStyle name="Nota 3" xfId="89"/>
    <cellStyle name="Note" xfId="90"/>
    <cellStyle name="Note 2" xfId="150"/>
    <cellStyle name="notes" xfId="91"/>
    <cellStyle name="NUMLINHA" xfId="92"/>
    <cellStyle name="NUMLINHA 2" xfId="151"/>
    <cellStyle name="Output" xfId="93"/>
    <cellStyle name="Percent" xfId="159" builtinId="5"/>
    <cellStyle name="Percent 2" xfId="94"/>
    <cellStyle name="QDTITULO" xfId="95"/>
    <cellStyle name="QDTITULO 2" xfId="152"/>
    <cellStyle name="Saída 2" xfId="96"/>
    <cellStyle name="semestre" xfId="97"/>
    <cellStyle name="ss1" xfId="98"/>
    <cellStyle name="ss10" xfId="99"/>
    <cellStyle name="ss11" xfId="100"/>
    <cellStyle name="ss12" xfId="101"/>
    <cellStyle name="ss13" xfId="102"/>
    <cellStyle name="ss14" xfId="103"/>
    <cellStyle name="ss15" xfId="104"/>
    <cellStyle name="ss16" xfId="105"/>
    <cellStyle name="ss17" xfId="106"/>
    <cellStyle name="ss18" xfId="107"/>
    <cellStyle name="ss19" xfId="108"/>
    <cellStyle name="ss2" xfId="109"/>
    <cellStyle name="ss20" xfId="110"/>
    <cellStyle name="ss21" xfId="111"/>
    <cellStyle name="ss22" xfId="112"/>
    <cellStyle name="ss23" xfId="113"/>
    <cellStyle name="ss24" xfId="114"/>
    <cellStyle name="ss3" xfId="115"/>
    <cellStyle name="ss4" xfId="116"/>
    <cellStyle name="ss5" xfId="117"/>
    <cellStyle name="ss6" xfId="118"/>
    <cellStyle name="ss7" xfId="119"/>
    <cellStyle name="ss8" xfId="120"/>
    <cellStyle name="ss9" xfId="121"/>
    <cellStyle name="Standard_WBBasis" xfId="122"/>
    <cellStyle name="tête chapitre" xfId="123"/>
    <cellStyle name="Texto de Aviso 2" xfId="124"/>
    <cellStyle name="Texto Explicativo 2" xfId="125"/>
    <cellStyle name="TITCOLUNA" xfId="126"/>
    <cellStyle name="TITCOLUNA 2" xfId="153"/>
    <cellStyle name="Title" xfId="127"/>
    <cellStyle name="titre" xfId="128"/>
    <cellStyle name="Título 2" xfId="129"/>
    <cellStyle name="Total 2" xfId="130"/>
    <cellStyle name="Total 3" xfId="131"/>
    <cellStyle name="Verificar Célula 2" xfId="132"/>
    <cellStyle name="Vírgula 2" xfId="133"/>
    <cellStyle name="Warning Text" xfId="134"/>
    <cellStyle name="WithoutLine" xfId="135"/>
  </cellStyles>
  <dxfs count="280"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6" formatCode="\+0.0%"/>
    </dxf>
    <dxf>
      <font>
        <b/>
        <i val="0"/>
        <color rgb="FFE46C0A"/>
      </font>
      <numFmt numFmtId="169" formatCode="0.0%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b/>
        <i val="0"/>
        <strike val="0"/>
        <color rgb="FF008080"/>
      </font>
      <numFmt numFmtId="177" formatCode="\+#,##0"/>
    </dxf>
    <dxf>
      <font>
        <b/>
        <i val="0"/>
        <color rgb="FFE46C0A"/>
      </font>
      <numFmt numFmtId="3" formatCode="#,##0"/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Frutas, Hortícolas &amp; Flores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956032926531673E-2"/>
          <c:y val="0.10787962962962963"/>
          <c:w val="0.89326885294331337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Imp_Exp_Hortofrutícolas!$A$13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Imp_Exp_Hortofrutícolas!$B$2:$W$2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Imp_Exp_Hortofrutícolas!$B$13:$W$13</c:f>
              <c:numCache>
                <c:formatCode>#,##0</c:formatCode>
                <c:ptCount val="22"/>
                <c:pt idx="0">
                  <c:v>-452.69965100000002</c:v>
                </c:pt>
                <c:pt idx="1">
                  <c:v>-525.8084429999999</c:v>
                </c:pt>
                <c:pt idx="2">
                  <c:v>-475.68084599999997</c:v>
                </c:pt>
                <c:pt idx="3">
                  <c:v>-469.70342300000016</c:v>
                </c:pt>
                <c:pt idx="4">
                  <c:v>-469.05989699999998</c:v>
                </c:pt>
                <c:pt idx="5">
                  <c:v>-441.65595300000012</c:v>
                </c:pt>
                <c:pt idx="6">
                  <c:v>-454.31746399999997</c:v>
                </c:pt>
                <c:pt idx="7">
                  <c:v>-464.68382200000008</c:v>
                </c:pt>
                <c:pt idx="8">
                  <c:v>-437.88336699999991</c:v>
                </c:pt>
                <c:pt idx="9">
                  <c:v>-347.81655600000022</c:v>
                </c:pt>
                <c:pt idx="10">
                  <c:v>-425.87298099999987</c:v>
                </c:pt>
                <c:pt idx="11">
                  <c:v>-315.46504899999968</c:v>
                </c:pt>
                <c:pt idx="12">
                  <c:v>-152.46021399999995</c:v>
                </c:pt>
                <c:pt idx="13">
                  <c:v>-238.84165199999995</c:v>
                </c:pt>
                <c:pt idx="14">
                  <c:v>-94.636282000000165</c:v>
                </c:pt>
                <c:pt idx="15">
                  <c:v>-49.525493999999981</c:v>
                </c:pt>
                <c:pt idx="16">
                  <c:v>-222.63084400000002</c:v>
                </c:pt>
                <c:pt idx="17">
                  <c:v>-152.21967100000006</c:v>
                </c:pt>
                <c:pt idx="18">
                  <c:v>-228.92131699999982</c:v>
                </c:pt>
                <c:pt idx="19">
                  <c:v>-143.77189299999986</c:v>
                </c:pt>
                <c:pt idx="20">
                  <c:v>-104.55636000000004</c:v>
                </c:pt>
                <c:pt idx="21">
                  <c:v>-317.53386566666654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79225360"/>
        <c:axId val="-1679256368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Imp_Exp_Hortofrutícolas!$A$7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Imp_Exp_Hortofrutícolas!$B$2:$W$2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Imp_Exp_Hortofrutícolas!$B$7:$W$7</c:f>
              <c:numCache>
                <c:formatCode>#,##0</c:formatCode>
                <c:ptCount val="22"/>
                <c:pt idx="0">
                  <c:v>298.96983299999999</c:v>
                </c:pt>
                <c:pt idx="1">
                  <c:v>344.27297500000003</c:v>
                </c:pt>
                <c:pt idx="2">
                  <c:v>380.479558</c:v>
                </c:pt>
                <c:pt idx="3">
                  <c:v>410.52253399999995</c:v>
                </c:pt>
                <c:pt idx="4">
                  <c:v>437.37411699999996</c:v>
                </c:pt>
                <c:pt idx="5">
                  <c:v>440.97729599999997</c:v>
                </c:pt>
                <c:pt idx="6">
                  <c:v>496.48388399999999</c:v>
                </c:pt>
                <c:pt idx="7">
                  <c:v>601.74588099999994</c:v>
                </c:pt>
                <c:pt idx="8">
                  <c:v>699.012338</c:v>
                </c:pt>
                <c:pt idx="9">
                  <c:v>729.67099899999994</c:v>
                </c:pt>
                <c:pt idx="10">
                  <c:v>780.30730800000003</c:v>
                </c:pt>
                <c:pt idx="11">
                  <c:v>836.62166700000012</c:v>
                </c:pt>
                <c:pt idx="12">
                  <c:v>920.93402300000002</c:v>
                </c:pt>
                <c:pt idx="13">
                  <c:v>999.93558900000005</c:v>
                </c:pt>
                <c:pt idx="14">
                  <c:v>1101.401852</c:v>
                </c:pt>
                <c:pt idx="15">
                  <c:v>1213.9909130000001</c:v>
                </c:pt>
                <c:pt idx="16">
                  <c:v>1273.4541080000001</c:v>
                </c:pt>
                <c:pt idx="17">
                  <c:v>1469.709525</c:v>
                </c:pt>
                <c:pt idx="18">
                  <c:v>1492.9331420000001</c:v>
                </c:pt>
                <c:pt idx="19">
                  <c:v>1612.2061620000002</c:v>
                </c:pt>
                <c:pt idx="20">
                  <c:v>1688.8774279999998</c:v>
                </c:pt>
                <c:pt idx="21">
                  <c:v>868.08957771428572</c:v>
                </c:pt>
              </c:numCache>
            </c:numRef>
          </c:val>
        </c:ser>
        <c:ser>
          <c:idx val="4"/>
          <c:order val="1"/>
          <c:tx>
            <c:strRef>
              <c:f>Imp_Exp_Hortofrutícolas!$A$12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Imp_Exp_Hortofrutícolas!$B$2:$W$2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Imp_Exp_Hortofrutícolas!$B$12:$W$12</c:f>
              <c:numCache>
                <c:formatCode>#,##0</c:formatCode>
                <c:ptCount val="22"/>
                <c:pt idx="0">
                  <c:v>751.66948400000001</c:v>
                </c:pt>
                <c:pt idx="1">
                  <c:v>870.08141799999999</c:v>
                </c:pt>
                <c:pt idx="2">
                  <c:v>856.16040399999997</c:v>
                </c:pt>
                <c:pt idx="3">
                  <c:v>880.22595700000011</c:v>
                </c:pt>
                <c:pt idx="4">
                  <c:v>906.43401399999993</c:v>
                </c:pt>
                <c:pt idx="5">
                  <c:v>882.63324900000009</c:v>
                </c:pt>
                <c:pt idx="6">
                  <c:v>950.80134799999996</c:v>
                </c:pt>
                <c:pt idx="7">
                  <c:v>1066.429703</c:v>
                </c:pt>
                <c:pt idx="8">
                  <c:v>1136.8957049999999</c:v>
                </c:pt>
                <c:pt idx="9">
                  <c:v>1077.4875550000002</c:v>
                </c:pt>
                <c:pt idx="10">
                  <c:v>1206.1802889999999</c:v>
                </c:pt>
                <c:pt idx="11">
                  <c:v>1152.0867159999998</c:v>
                </c:pt>
                <c:pt idx="12">
                  <c:v>1073.394237</c:v>
                </c:pt>
                <c:pt idx="13">
                  <c:v>1238.777241</c:v>
                </c:pt>
                <c:pt idx="14">
                  <c:v>1196.0381340000001</c:v>
                </c:pt>
                <c:pt idx="15">
                  <c:v>1263.5164070000001</c:v>
                </c:pt>
                <c:pt idx="16">
                  <c:v>1496.0849520000002</c:v>
                </c:pt>
                <c:pt idx="17">
                  <c:v>1621.929196</c:v>
                </c:pt>
                <c:pt idx="18">
                  <c:v>1721.8544589999999</c:v>
                </c:pt>
                <c:pt idx="19">
                  <c:v>1755.978055</c:v>
                </c:pt>
                <c:pt idx="20">
                  <c:v>1793.4337879999998</c:v>
                </c:pt>
                <c:pt idx="21">
                  <c:v>1185.6234433809523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79225360"/>
        <c:axId val="-1679256368"/>
      </c:barChart>
      <c:catAx>
        <c:axId val="-167922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679256368"/>
        <c:crosses val="autoZero"/>
        <c:auto val="1"/>
        <c:lblAlgn val="ctr"/>
        <c:lblOffset val="100"/>
        <c:noMultiLvlLbl val="0"/>
      </c:catAx>
      <c:valAx>
        <c:axId val="-167925636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2855263183054104E-2"/>
              <c:y val="0.2312358906525573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679225360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0610666534987579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Pasta de madeira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3744797178130506"/>
        </c:manualLayout>
      </c:layout>
      <c:areaChart>
        <c:grouping val="standard"/>
        <c:varyColors val="0"/>
        <c:ser>
          <c:idx val="5"/>
          <c:order val="2"/>
          <c:tx>
            <c:strRef>
              <c:f>'Imp_Exp_Pasta madeira'!$A$5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'Imp_Exp_Pasta madeira'!$B$2:$W$2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'Imp_Exp_Pasta madeira'!$B$5:$W$5</c:f>
              <c:numCache>
                <c:formatCode>#,##0</c:formatCode>
                <c:ptCount val="22"/>
                <c:pt idx="0">
                  <c:v>529.88710700000001</c:v>
                </c:pt>
                <c:pt idx="1">
                  <c:v>383.69795399999998</c:v>
                </c:pt>
                <c:pt idx="2">
                  <c:v>361.51615499999997</c:v>
                </c:pt>
                <c:pt idx="3">
                  <c:v>341.831816</c:v>
                </c:pt>
                <c:pt idx="4">
                  <c:v>340.22056800000001</c:v>
                </c:pt>
                <c:pt idx="5">
                  <c:v>389.12204199999996</c:v>
                </c:pt>
                <c:pt idx="6">
                  <c:v>442.73306099999996</c:v>
                </c:pt>
                <c:pt idx="7">
                  <c:v>462.19606599999997</c:v>
                </c:pt>
                <c:pt idx="8">
                  <c:v>430.50897699999996</c:v>
                </c:pt>
                <c:pt idx="9">
                  <c:v>383.17289499999998</c:v>
                </c:pt>
                <c:pt idx="10">
                  <c:v>491.61277999999999</c:v>
                </c:pt>
                <c:pt idx="11">
                  <c:v>478.93193500000007</c:v>
                </c:pt>
                <c:pt idx="12">
                  <c:v>476.64604700000001</c:v>
                </c:pt>
                <c:pt idx="13">
                  <c:v>469.05836199999999</c:v>
                </c:pt>
                <c:pt idx="14">
                  <c:v>439.00919200000004</c:v>
                </c:pt>
                <c:pt idx="15">
                  <c:v>558.64150699999993</c:v>
                </c:pt>
                <c:pt idx="16">
                  <c:v>549.55831699999999</c:v>
                </c:pt>
                <c:pt idx="17">
                  <c:v>548.28067600000008</c:v>
                </c:pt>
                <c:pt idx="18">
                  <c:v>546.00203600000009</c:v>
                </c:pt>
                <c:pt idx="19">
                  <c:v>540.26522399999999</c:v>
                </c:pt>
                <c:pt idx="20">
                  <c:v>503.76831699999991</c:v>
                </c:pt>
                <c:pt idx="21">
                  <c:v>460.31719209523811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3150624"/>
        <c:axId val="-863139200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'Imp_Exp_Pasta madeira'!$A$3</c:f>
              <c:strCache>
                <c:ptCount val="1"/>
                <c:pt idx="0">
                  <c:v>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'Imp_Exp_Pasta madeira'!$B$2:$W$2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'Imp_Exp_Pasta madeira'!$B$3:$W$3</c:f>
              <c:numCache>
                <c:formatCode>#,##0</c:formatCode>
                <c:ptCount val="22"/>
                <c:pt idx="0">
                  <c:v>603.256665</c:v>
                </c:pt>
                <c:pt idx="1">
                  <c:v>476.099783</c:v>
                </c:pt>
                <c:pt idx="2">
                  <c:v>429.58619299999998</c:v>
                </c:pt>
                <c:pt idx="3">
                  <c:v>401.11949399999997</c:v>
                </c:pt>
                <c:pt idx="4">
                  <c:v>394.74756500000001</c:v>
                </c:pt>
                <c:pt idx="5">
                  <c:v>421.25855799999999</c:v>
                </c:pt>
                <c:pt idx="6">
                  <c:v>480.68384099999997</c:v>
                </c:pt>
                <c:pt idx="7">
                  <c:v>506.188761</c:v>
                </c:pt>
                <c:pt idx="8">
                  <c:v>478.34454399999998</c:v>
                </c:pt>
                <c:pt idx="9">
                  <c:v>424.81723199999999</c:v>
                </c:pt>
                <c:pt idx="10">
                  <c:v>564.03490099999999</c:v>
                </c:pt>
                <c:pt idx="11">
                  <c:v>534.14200200000005</c:v>
                </c:pt>
                <c:pt idx="12">
                  <c:v>526.51354000000003</c:v>
                </c:pt>
                <c:pt idx="13">
                  <c:v>534.27397199999996</c:v>
                </c:pt>
                <c:pt idx="14">
                  <c:v>506.34794300000004</c:v>
                </c:pt>
                <c:pt idx="15">
                  <c:v>633.12140699999998</c:v>
                </c:pt>
                <c:pt idx="16">
                  <c:v>629.74970299999995</c:v>
                </c:pt>
                <c:pt idx="17">
                  <c:v>647.85988300000008</c:v>
                </c:pt>
                <c:pt idx="18">
                  <c:v>673.26840700000002</c:v>
                </c:pt>
                <c:pt idx="19">
                  <c:v>640.053946</c:v>
                </c:pt>
                <c:pt idx="20">
                  <c:v>574.60985199999993</c:v>
                </c:pt>
                <c:pt idx="21">
                  <c:v>527.62277104761904</c:v>
                </c:pt>
              </c:numCache>
            </c:numRef>
          </c:val>
        </c:ser>
        <c:ser>
          <c:idx val="4"/>
          <c:order val="1"/>
          <c:tx>
            <c:strRef>
              <c:f>'Imp_Exp_Pasta madeira'!$A$4</c:f>
              <c:strCache>
                <c:ptCount val="1"/>
                <c:pt idx="0">
                  <c:v>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'Imp_Exp_Pasta madeira'!$B$2:$W$2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'Imp_Exp_Pasta madeira'!$B$4:$W$4</c:f>
              <c:numCache>
                <c:formatCode>#,##0</c:formatCode>
                <c:ptCount val="22"/>
                <c:pt idx="0">
                  <c:v>73.369557999999998</c:v>
                </c:pt>
                <c:pt idx="1">
                  <c:v>92.401829000000006</c:v>
                </c:pt>
                <c:pt idx="2">
                  <c:v>68.070037999999997</c:v>
                </c:pt>
                <c:pt idx="3">
                  <c:v>59.287678</c:v>
                </c:pt>
                <c:pt idx="4">
                  <c:v>54.526997000000001</c:v>
                </c:pt>
                <c:pt idx="5">
                  <c:v>32.136516</c:v>
                </c:pt>
                <c:pt idx="6">
                  <c:v>37.950780000000002</c:v>
                </c:pt>
                <c:pt idx="7">
                  <c:v>43.992694999999998</c:v>
                </c:pt>
                <c:pt idx="8">
                  <c:v>47.835566999999998</c:v>
                </c:pt>
                <c:pt idx="9">
                  <c:v>41.644337</c:v>
                </c:pt>
                <c:pt idx="10">
                  <c:v>72.422121000000004</c:v>
                </c:pt>
                <c:pt idx="11">
                  <c:v>55.210067000000002</c:v>
                </c:pt>
                <c:pt idx="12">
                  <c:v>49.867493000000003</c:v>
                </c:pt>
                <c:pt idx="13">
                  <c:v>65.215609999999998</c:v>
                </c:pt>
                <c:pt idx="14">
                  <c:v>67.338751000000002</c:v>
                </c:pt>
                <c:pt idx="15">
                  <c:v>74.479900000000001</c:v>
                </c:pt>
                <c:pt idx="16">
                  <c:v>80.191385999999994</c:v>
                </c:pt>
                <c:pt idx="17">
                  <c:v>99.579206999999997</c:v>
                </c:pt>
                <c:pt idx="18">
                  <c:v>127.26637099999999</c:v>
                </c:pt>
                <c:pt idx="19">
                  <c:v>99.788721999999993</c:v>
                </c:pt>
                <c:pt idx="20">
                  <c:v>70.841535000000007</c:v>
                </c:pt>
                <c:pt idx="21">
                  <c:v>67.305578952380941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63150624"/>
        <c:axId val="-863139200"/>
      </c:barChart>
      <c:catAx>
        <c:axId val="-8631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863139200"/>
        <c:crosses val="autoZero"/>
        <c:auto val="1"/>
        <c:lblAlgn val="ctr"/>
        <c:lblOffset val="100"/>
        <c:noMultiLvlLbl val="0"/>
      </c:catAx>
      <c:valAx>
        <c:axId val="-8631392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863150624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40322288816823526"/>
          <c:y val="0.90550529100529098"/>
          <c:w val="0.16813436913108912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Papel e cartão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3744797178130506"/>
        </c:manualLayout>
      </c:layout>
      <c:areaChart>
        <c:grouping val="standard"/>
        <c:varyColors val="0"/>
        <c:ser>
          <c:idx val="5"/>
          <c:order val="2"/>
          <c:tx>
            <c:strRef>
              <c:f>'Imp_Exp_Papel e cartão'!$A$5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'Imp_Exp_Papel e cartão'!$B$2:$W$2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'Imp_Exp_Papel e cartão'!$B$5:$W$5</c:f>
              <c:numCache>
                <c:formatCode>#,##0</c:formatCode>
                <c:ptCount val="22"/>
                <c:pt idx="0">
                  <c:v>-108.96761299999991</c:v>
                </c:pt>
                <c:pt idx="1">
                  <c:v>-131.29439400000001</c:v>
                </c:pt>
                <c:pt idx="2">
                  <c:v>-86.94502</c:v>
                </c:pt>
                <c:pt idx="3">
                  <c:v>9.0981339999999591</c:v>
                </c:pt>
                <c:pt idx="4">
                  <c:v>-36.197883999999931</c:v>
                </c:pt>
                <c:pt idx="5">
                  <c:v>-36.668903999999998</c:v>
                </c:pt>
                <c:pt idx="6">
                  <c:v>11.520224000000098</c:v>
                </c:pt>
                <c:pt idx="7">
                  <c:v>-16.566387999999961</c:v>
                </c:pt>
                <c:pt idx="8">
                  <c:v>22.968403999999964</c:v>
                </c:pt>
                <c:pt idx="9">
                  <c:v>67.405381000000034</c:v>
                </c:pt>
                <c:pt idx="10">
                  <c:v>355.58462699999995</c:v>
                </c:pt>
                <c:pt idx="11">
                  <c:v>440.073443</c:v>
                </c:pt>
                <c:pt idx="12">
                  <c:v>676.24605199999996</c:v>
                </c:pt>
                <c:pt idx="13">
                  <c:v>751.02537199999983</c:v>
                </c:pt>
                <c:pt idx="14">
                  <c:v>720.72612400000003</c:v>
                </c:pt>
                <c:pt idx="15">
                  <c:v>751.65553099999988</c:v>
                </c:pt>
                <c:pt idx="16">
                  <c:v>791.72883999999999</c:v>
                </c:pt>
                <c:pt idx="17">
                  <c:v>791.85760800000003</c:v>
                </c:pt>
                <c:pt idx="18">
                  <c:v>846.86089600000014</c:v>
                </c:pt>
                <c:pt idx="19">
                  <c:v>852.47212000000013</c:v>
                </c:pt>
                <c:pt idx="20">
                  <c:v>690.214968</c:v>
                </c:pt>
                <c:pt idx="21">
                  <c:v>350.60940576190467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3147904"/>
        <c:axId val="-863130496"/>
      </c:areaChart>
      <c:barChart>
        <c:barDir val="col"/>
        <c:grouping val="clustered"/>
        <c:varyColors val="0"/>
        <c:ser>
          <c:idx val="3"/>
          <c:order val="0"/>
          <c:tx>
            <c:strRef>
              <c:f>'Imp_Exp_Papel e cartão'!$A$3</c:f>
              <c:strCache>
                <c:ptCount val="1"/>
                <c:pt idx="0">
                  <c:v>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'Imp_Exp_Papel e cartão'!$B$2:$W$2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'Imp_Exp_Papel e cartão'!$B$3:$W$3</c:f>
              <c:numCache>
                <c:formatCode>#,##0</c:formatCode>
                <c:ptCount val="22"/>
                <c:pt idx="0">
                  <c:v>776.48786900000005</c:v>
                </c:pt>
                <c:pt idx="1">
                  <c:v>804.54102399999999</c:v>
                </c:pt>
                <c:pt idx="2">
                  <c:v>859.14774999999997</c:v>
                </c:pt>
                <c:pt idx="3">
                  <c:v>950.52106800000001</c:v>
                </c:pt>
                <c:pt idx="4">
                  <c:v>929.07033000000001</c:v>
                </c:pt>
                <c:pt idx="5">
                  <c:v>941.43898000000002</c:v>
                </c:pt>
                <c:pt idx="6">
                  <c:v>1050.499176</c:v>
                </c:pt>
                <c:pt idx="7">
                  <c:v>1119.5743050000001</c:v>
                </c:pt>
                <c:pt idx="8">
                  <c:v>1158.688985</c:v>
                </c:pt>
                <c:pt idx="9">
                  <c:v>1118.465944</c:v>
                </c:pt>
                <c:pt idx="10">
                  <c:v>1474.1564699999999</c:v>
                </c:pt>
                <c:pt idx="11">
                  <c:v>1572.2115200000001</c:v>
                </c:pt>
                <c:pt idx="12">
                  <c:v>1601.243062</c:v>
                </c:pt>
                <c:pt idx="13">
                  <c:v>1696.9774849999999</c:v>
                </c:pt>
                <c:pt idx="14">
                  <c:v>1707.8326420000001</c:v>
                </c:pt>
                <c:pt idx="15">
                  <c:v>1762.072461</c:v>
                </c:pt>
                <c:pt idx="16">
                  <c:v>1776.7228580000001</c:v>
                </c:pt>
                <c:pt idx="17">
                  <c:v>1842.1466820000001</c:v>
                </c:pt>
                <c:pt idx="18">
                  <c:v>1954.8957990000001</c:v>
                </c:pt>
                <c:pt idx="19">
                  <c:v>1961.6244389999999</c:v>
                </c:pt>
                <c:pt idx="20">
                  <c:v>1692.664479</c:v>
                </c:pt>
                <c:pt idx="21">
                  <c:v>1369.0944441904762</c:v>
                </c:pt>
              </c:numCache>
            </c:numRef>
          </c:val>
        </c:ser>
        <c:ser>
          <c:idx val="4"/>
          <c:order val="1"/>
          <c:tx>
            <c:strRef>
              <c:f>'Imp_Exp_Papel e cartão'!$A$4</c:f>
              <c:strCache>
                <c:ptCount val="1"/>
                <c:pt idx="0">
                  <c:v>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'Imp_Exp_Papel e cartão'!$B$2:$W$2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'Imp_Exp_Papel e cartão'!$B$4:$W$4</c:f>
              <c:numCache>
                <c:formatCode>#,##0</c:formatCode>
                <c:ptCount val="22"/>
                <c:pt idx="0">
                  <c:v>885.45548199999996</c:v>
                </c:pt>
                <c:pt idx="1">
                  <c:v>935.835418</c:v>
                </c:pt>
                <c:pt idx="2">
                  <c:v>946.09276999999997</c:v>
                </c:pt>
                <c:pt idx="3">
                  <c:v>941.42293400000005</c:v>
                </c:pt>
                <c:pt idx="4">
                  <c:v>965.26821399999994</c:v>
                </c:pt>
                <c:pt idx="5">
                  <c:v>978.10788400000001</c:v>
                </c:pt>
                <c:pt idx="6">
                  <c:v>1038.9789519999999</c:v>
                </c:pt>
                <c:pt idx="7">
                  <c:v>1136.1406930000001</c:v>
                </c:pt>
                <c:pt idx="8">
                  <c:v>1135.720581</c:v>
                </c:pt>
                <c:pt idx="9">
                  <c:v>1051.060563</c:v>
                </c:pt>
                <c:pt idx="10">
                  <c:v>1118.5718429999999</c:v>
                </c:pt>
                <c:pt idx="11">
                  <c:v>1132.1380770000001</c:v>
                </c:pt>
                <c:pt idx="12">
                  <c:v>924.99701000000005</c:v>
                </c:pt>
                <c:pt idx="13">
                  <c:v>945.95211300000005</c:v>
                </c:pt>
                <c:pt idx="14">
                  <c:v>987.10651800000005</c:v>
                </c:pt>
                <c:pt idx="15">
                  <c:v>1010.4169300000001</c:v>
                </c:pt>
                <c:pt idx="16">
                  <c:v>984.9940180000001</c:v>
                </c:pt>
                <c:pt idx="17">
                  <c:v>1050.289074</c:v>
                </c:pt>
                <c:pt idx="18">
                  <c:v>1108.034903</c:v>
                </c:pt>
                <c:pt idx="19">
                  <c:v>1109.1523189999998</c:v>
                </c:pt>
                <c:pt idx="20">
                  <c:v>1002.449511</c:v>
                </c:pt>
                <c:pt idx="21">
                  <c:v>1018.4850384285716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63147904"/>
        <c:axId val="-863130496"/>
      </c:barChart>
      <c:catAx>
        <c:axId val="-86314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863130496"/>
        <c:crosses val="autoZero"/>
        <c:auto val="1"/>
        <c:lblAlgn val="ctr"/>
        <c:lblOffset val="100"/>
        <c:noMultiLvlLbl val="0"/>
      </c:catAx>
      <c:valAx>
        <c:axId val="-86313049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863147904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40322288816823526"/>
          <c:y val="0.90550529100529098"/>
          <c:w val="0.16813436913108912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Pecuária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9979896289451156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Imp_Exp_Pecuária!$A$13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Imp_Exp_Pecuária!$B$2:$W$2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Imp_Exp_Pecuária!$B$13:$W$13</c:f>
              <c:numCache>
                <c:formatCode>#,##0</c:formatCode>
                <c:ptCount val="22"/>
                <c:pt idx="0">
                  <c:v>-667.00780599999996</c:v>
                </c:pt>
                <c:pt idx="1">
                  <c:v>-665.70319700000005</c:v>
                </c:pt>
                <c:pt idx="2">
                  <c:v>-668.89014700000007</c:v>
                </c:pt>
                <c:pt idx="3">
                  <c:v>-683.60755900000015</c:v>
                </c:pt>
                <c:pt idx="4">
                  <c:v>-703.99772099999996</c:v>
                </c:pt>
                <c:pt idx="5">
                  <c:v>-709.32174700000007</c:v>
                </c:pt>
                <c:pt idx="6">
                  <c:v>-858.56877099999997</c:v>
                </c:pt>
                <c:pt idx="7">
                  <c:v>-848.19421899999998</c:v>
                </c:pt>
                <c:pt idx="8">
                  <c:v>-766.77484600000003</c:v>
                </c:pt>
                <c:pt idx="9">
                  <c:v>-835.14733499999988</c:v>
                </c:pt>
                <c:pt idx="10">
                  <c:v>-877.93001400000014</c:v>
                </c:pt>
                <c:pt idx="11">
                  <c:v>-836.0174370000002</c:v>
                </c:pt>
                <c:pt idx="12">
                  <c:v>-762.76921799999991</c:v>
                </c:pt>
                <c:pt idx="13">
                  <c:v>-845.47297300000014</c:v>
                </c:pt>
                <c:pt idx="14">
                  <c:v>-870.73146099999997</c:v>
                </c:pt>
                <c:pt idx="15">
                  <c:v>-790.43131700000026</c:v>
                </c:pt>
                <c:pt idx="16">
                  <c:v>-725.55010399999992</c:v>
                </c:pt>
                <c:pt idx="17">
                  <c:v>-881.37831400000016</c:v>
                </c:pt>
                <c:pt idx="18">
                  <c:v>-983.07623999999976</c:v>
                </c:pt>
                <c:pt idx="19">
                  <c:v>-1047.5345379999999</c:v>
                </c:pt>
                <c:pt idx="20">
                  <c:v>-812.92669599999988</c:v>
                </c:pt>
                <c:pt idx="21">
                  <c:v>-801.95388857142871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82269216"/>
        <c:axId val="-1682280096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Imp_Exp_Pecuária!$A$7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Imp_Exp_Pecuária!$B$2:$W$2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Imp_Exp_Pecuária!$B$7:$W$7</c:f>
              <c:numCache>
                <c:formatCode>#,##0</c:formatCode>
                <c:ptCount val="22"/>
                <c:pt idx="0">
                  <c:v>54.251347000000003</c:v>
                </c:pt>
                <c:pt idx="1">
                  <c:v>69.87927599999999</c:v>
                </c:pt>
                <c:pt idx="2">
                  <c:v>75.157526000000004</c:v>
                </c:pt>
                <c:pt idx="3">
                  <c:v>79.655580999999998</c:v>
                </c:pt>
                <c:pt idx="4">
                  <c:v>92.953401999999997</c:v>
                </c:pt>
                <c:pt idx="5">
                  <c:v>107.97295699999999</c:v>
                </c:pt>
                <c:pt idx="6">
                  <c:v>148.05850000000001</c:v>
                </c:pt>
                <c:pt idx="7">
                  <c:v>180.51499899999999</c:v>
                </c:pt>
                <c:pt idx="8">
                  <c:v>259.57904000000002</c:v>
                </c:pt>
                <c:pt idx="9">
                  <c:v>249.43193900000003</c:v>
                </c:pt>
                <c:pt idx="10">
                  <c:v>249.29473199999998</c:v>
                </c:pt>
                <c:pt idx="11">
                  <c:v>285.35560300000003</c:v>
                </c:pt>
                <c:pt idx="12">
                  <c:v>336.709</c:v>
                </c:pt>
                <c:pt idx="13">
                  <c:v>376.06197400000002</c:v>
                </c:pt>
                <c:pt idx="14">
                  <c:v>414.88444500000003</c:v>
                </c:pt>
                <c:pt idx="15">
                  <c:v>450.66628199999997</c:v>
                </c:pt>
                <c:pt idx="16">
                  <c:v>496.37827299999998</c:v>
                </c:pt>
                <c:pt idx="17">
                  <c:v>466.75455799999997</c:v>
                </c:pt>
                <c:pt idx="18">
                  <c:v>452.59102399999995</c:v>
                </c:pt>
                <c:pt idx="19">
                  <c:v>463.51768700000002</c:v>
                </c:pt>
                <c:pt idx="20">
                  <c:v>535.89429800000005</c:v>
                </c:pt>
                <c:pt idx="21">
                  <c:v>278.36011633333328</c:v>
                </c:pt>
              </c:numCache>
            </c:numRef>
          </c:val>
        </c:ser>
        <c:ser>
          <c:idx val="4"/>
          <c:order val="1"/>
          <c:tx>
            <c:strRef>
              <c:f>Imp_Exp_Pecuária!$A$12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Imp_Exp_Pecuária!$B$2:$W$2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Imp_Exp_Pecuária!$B$12:$W$12</c:f>
              <c:numCache>
                <c:formatCode>#,##0</c:formatCode>
                <c:ptCount val="22"/>
                <c:pt idx="0">
                  <c:v>721.25915299999997</c:v>
                </c:pt>
                <c:pt idx="1">
                  <c:v>735.58247300000005</c:v>
                </c:pt>
                <c:pt idx="2">
                  <c:v>744.04767300000003</c:v>
                </c:pt>
                <c:pt idx="3">
                  <c:v>763.26314000000013</c:v>
                </c:pt>
                <c:pt idx="4">
                  <c:v>796.95112299999994</c:v>
                </c:pt>
                <c:pt idx="5">
                  <c:v>817.29470400000002</c:v>
                </c:pt>
                <c:pt idx="6">
                  <c:v>1006.627271</c:v>
                </c:pt>
                <c:pt idx="7">
                  <c:v>1028.709218</c:v>
                </c:pt>
                <c:pt idx="8">
                  <c:v>1026.3538860000001</c:v>
                </c:pt>
                <c:pt idx="9">
                  <c:v>1084.5792739999999</c:v>
                </c:pt>
                <c:pt idx="10">
                  <c:v>1127.2247460000001</c:v>
                </c:pt>
                <c:pt idx="11">
                  <c:v>1121.3730400000002</c:v>
                </c:pt>
                <c:pt idx="12">
                  <c:v>1099.478218</c:v>
                </c:pt>
                <c:pt idx="13">
                  <c:v>1221.5349470000001</c:v>
                </c:pt>
                <c:pt idx="14">
                  <c:v>1285.615906</c:v>
                </c:pt>
                <c:pt idx="15">
                  <c:v>1241.0975990000002</c:v>
                </c:pt>
                <c:pt idx="16">
                  <c:v>1221.928377</c:v>
                </c:pt>
                <c:pt idx="17">
                  <c:v>1348.1328720000001</c:v>
                </c:pt>
                <c:pt idx="18">
                  <c:v>1435.6672639999997</c:v>
                </c:pt>
                <c:pt idx="19">
                  <c:v>1511.0522249999999</c:v>
                </c:pt>
                <c:pt idx="20">
                  <c:v>1348.8209939999999</c:v>
                </c:pt>
                <c:pt idx="21">
                  <c:v>1080.314004904762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82269216"/>
        <c:axId val="-1682280096"/>
      </c:barChart>
      <c:catAx>
        <c:axId val="-168226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682280096"/>
        <c:crosses val="autoZero"/>
        <c:auto val="1"/>
        <c:lblAlgn val="ctr"/>
        <c:lblOffset val="100"/>
        <c:noMultiLvlLbl val="0"/>
      </c:catAx>
      <c:valAx>
        <c:axId val="-168228009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682269216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171643797856351"/>
          <c:h val="9.4494708994709006E-2"/>
        </c:manualLayout>
      </c:layout>
      <c:overlay val="0"/>
      <c:txPr>
        <a:bodyPr/>
        <a:lstStyle/>
        <a:p>
          <a:pPr rtl="0"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Carnes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9979896289451156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Imp_Exp_Carnes!$A$17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Imp_Exp_Carnes!$B$2:$W$2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Imp_Exp_Carnes!$B$17:$W$17</c:f>
              <c:numCache>
                <c:formatCode>#,##0</c:formatCode>
                <c:ptCount val="22"/>
                <c:pt idx="0">
                  <c:v>-515.87940800000001</c:v>
                </c:pt>
                <c:pt idx="1">
                  <c:v>-517.81823500000007</c:v>
                </c:pt>
                <c:pt idx="2">
                  <c:v>-519.73227099999997</c:v>
                </c:pt>
                <c:pt idx="3">
                  <c:v>-550.13187600000003</c:v>
                </c:pt>
                <c:pt idx="4">
                  <c:v>-572.99485199999992</c:v>
                </c:pt>
                <c:pt idx="5">
                  <c:v>-584.90154900000005</c:v>
                </c:pt>
                <c:pt idx="6">
                  <c:v>-714.85381899999982</c:v>
                </c:pt>
                <c:pt idx="7">
                  <c:v>-718.97961999999995</c:v>
                </c:pt>
                <c:pt idx="8">
                  <c:v>-629.55524199999991</c:v>
                </c:pt>
                <c:pt idx="9">
                  <c:v>-703.97495500000014</c:v>
                </c:pt>
                <c:pt idx="10">
                  <c:v>-703.28307500000017</c:v>
                </c:pt>
                <c:pt idx="11">
                  <c:v>-672.24205800000004</c:v>
                </c:pt>
                <c:pt idx="12">
                  <c:v>-641.67524400000002</c:v>
                </c:pt>
                <c:pt idx="13">
                  <c:v>-723.15011300000003</c:v>
                </c:pt>
                <c:pt idx="14">
                  <c:v>-746.19744300000013</c:v>
                </c:pt>
                <c:pt idx="15">
                  <c:v>-718.27305200000001</c:v>
                </c:pt>
                <c:pt idx="16">
                  <c:v>-695.77331300000014</c:v>
                </c:pt>
                <c:pt idx="17">
                  <c:v>-824.31390699999997</c:v>
                </c:pt>
                <c:pt idx="18">
                  <c:v>-926.72910400000012</c:v>
                </c:pt>
                <c:pt idx="19">
                  <c:v>-973.48261600000001</c:v>
                </c:pt>
                <c:pt idx="20">
                  <c:v>-786.51725800000008</c:v>
                </c:pt>
                <c:pt idx="21">
                  <c:v>-687.64090523809523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79235696"/>
        <c:axId val="-1680309840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Imp_Exp_Carnes!$A$9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Imp_Exp_Carnes!$B$2:$W$2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Imp_Exp_Carnes!$B$9:$W$9</c:f>
              <c:numCache>
                <c:formatCode>#,##0</c:formatCode>
                <c:ptCount val="22"/>
                <c:pt idx="0">
                  <c:v>21.045071</c:v>
                </c:pt>
                <c:pt idx="1">
                  <c:v>21.968761999999998</c:v>
                </c:pt>
                <c:pt idx="2">
                  <c:v>25.673317999999998</c:v>
                </c:pt>
                <c:pt idx="3">
                  <c:v>26.816381</c:v>
                </c:pt>
                <c:pt idx="4">
                  <c:v>28.473056</c:v>
                </c:pt>
                <c:pt idx="5">
                  <c:v>24.529060000000001</c:v>
                </c:pt>
                <c:pt idx="6">
                  <c:v>43.234501000000002</c:v>
                </c:pt>
                <c:pt idx="7">
                  <c:v>55.868323000000004</c:v>
                </c:pt>
                <c:pt idx="8">
                  <c:v>113.492913</c:v>
                </c:pt>
                <c:pt idx="9">
                  <c:v>94.985755000000012</c:v>
                </c:pt>
                <c:pt idx="10">
                  <c:v>104.81241499999999</c:v>
                </c:pt>
                <c:pt idx="11">
                  <c:v>124.65532200000001</c:v>
                </c:pt>
                <c:pt idx="12">
                  <c:v>153.08357999999998</c:v>
                </c:pt>
                <c:pt idx="13">
                  <c:v>174.95409300000003</c:v>
                </c:pt>
                <c:pt idx="14">
                  <c:v>213.65994499999999</c:v>
                </c:pt>
                <c:pt idx="15">
                  <c:v>216.249527</c:v>
                </c:pt>
                <c:pt idx="16">
                  <c:v>235.58557599999997</c:v>
                </c:pt>
                <c:pt idx="17">
                  <c:v>203.46647400000001</c:v>
                </c:pt>
                <c:pt idx="18">
                  <c:v>199.09532200000001</c:v>
                </c:pt>
                <c:pt idx="19">
                  <c:v>192.48284299999997</c:v>
                </c:pt>
                <c:pt idx="20">
                  <c:v>222.21832799999996</c:v>
                </c:pt>
                <c:pt idx="21">
                  <c:v>118.87383642857141</c:v>
                </c:pt>
              </c:numCache>
            </c:numRef>
          </c:val>
        </c:ser>
        <c:ser>
          <c:idx val="4"/>
          <c:order val="1"/>
          <c:tx>
            <c:strRef>
              <c:f>Imp_Exp_Carnes!$A$16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Imp_Exp_Carnes!$B$2:$W$2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Imp_Exp_Carnes!$B$16:$W$16</c:f>
              <c:numCache>
                <c:formatCode>#,##0</c:formatCode>
                <c:ptCount val="22"/>
                <c:pt idx="0">
                  <c:v>536.92447900000002</c:v>
                </c:pt>
                <c:pt idx="1">
                  <c:v>539.78699700000004</c:v>
                </c:pt>
                <c:pt idx="2">
                  <c:v>545.40558899999996</c:v>
                </c:pt>
                <c:pt idx="3">
                  <c:v>576.94825700000001</c:v>
                </c:pt>
                <c:pt idx="4">
                  <c:v>601.46790799999997</c:v>
                </c:pt>
                <c:pt idx="5">
                  <c:v>609.430609</c:v>
                </c:pt>
                <c:pt idx="6">
                  <c:v>758.08831999999984</c:v>
                </c:pt>
                <c:pt idx="7">
                  <c:v>774.84794299999999</c:v>
                </c:pt>
                <c:pt idx="8">
                  <c:v>743.04815499999995</c:v>
                </c:pt>
                <c:pt idx="9">
                  <c:v>798.96071000000018</c:v>
                </c:pt>
                <c:pt idx="10">
                  <c:v>808.09549000000015</c:v>
                </c:pt>
                <c:pt idx="11">
                  <c:v>796.89738</c:v>
                </c:pt>
                <c:pt idx="12">
                  <c:v>794.758824</c:v>
                </c:pt>
                <c:pt idx="13">
                  <c:v>898.10420600000009</c:v>
                </c:pt>
                <c:pt idx="14">
                  <c:v>959.85738800000013</c:v>
                </c:pt>
                <c:pt idx="15">
                  <c:v>934.52257899999995</c:v>
                </c:pt>
                <c:pt idx="16">
                  <c:v>931.35888900000009</c:v>
                </c:pt>
                <c:pt idx="17">
                  <c:v>1027.780381</c:v>
                </c:pt>
                <c:pt idx="18">
                  <c:v>1125.8244260000001</c:v>
                </c:pt>
                <c:pt idx="19">
                  <c:v>1165.965459</c:v>
                </c:pt>
                <c:pt idx="20">
                  <c:v>1008.735586</c:v>
                </c:pt>
                <c:pt idx="21">
                  <c:v>806.51474166666662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79235696"/>
        <c:axId val="-1680309840"/>
      </c:barChart>
      <c:catAx>
        <c:axId val="-167923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680309840"/>
        <c:crosses val="autoZero"/>
        <c:auto val="1"/>
        <c:lblAlgn val="ctr"/>
        <c:lblOffset val="100"/>
        <c:noMultiLvlLbl val="0"/>
      </c:catAx>
      <c:valAx>
        <c:axId val="-168030984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679235696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171643797856351"/>
          <c:h val="9.4494708994709006E-2"/>
        </c:manualLayout>
      </c:layout>
      <c:overlay val="0"/>
      <c:txPr>
        <a:bodyPr/>
        <a:lstStyle/>
        <a:p>
          <a:pPr rtl="0"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Vinho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9795232491024979"/>
          <c:h val="0.73744797178130506"/>
        </c:manualLayout>
      </c:layout>
      <c:areaChart>
        <c:grouping val="standard"/>
        <c:varyColors val="0"/>
        <c:ser>
          <c:idx val="5"/>
          <c:order val="2"/>
          <c:tx>
            <c:strRef>
              <c:f>Imp_Exp_Vinho!$A$5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Imp_Exp_Vinho!$B$2:$W$2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Imp_Exp_Vinho!$B$5:$W$5</c:f>
              <c:numCache>
                <c:formatCode>#,##0</c:formatCode>
                <c:ptCount val="22"/>
                <c:pt idx="0">
                  <c:v>410.00383899999997</c:v>
                </c:pt>
                <c:pt idx="1">
                  <c:v>420.16009199999996</c:v>
                </c:pt>
                <c:pt idx="2">
                  <c:v>463.57837999999998</c:v>
                </c:pt>
                <c:pt idx="3">
                  <c:v>486.76128800000004</c:v>
                </c:pt>
                <c:pt idx="4">
                  <c:v>485.85685999999998</c:v>
                </c:pt>
                <c:pt idx="5">
                  <c:v>468.51530200000002</c:v>
                </c:pt>
                <c:pt idx="6">
                  <c:v>500.42504899999994</c:v>
                </c:pt>
                <c:pt idx="7">
                  <c:v>554.60665099999994</c:v>
                </c:pt>
                <c:pt idx="8">
                  <c:v>510.29625400000003</c:v>
                </c:pt>
                <c:pt idx="9">
                  <c:v>480.21901699999995</c:v>
                </c:pt>
                <c:pt idx="10">
                  <c:v>525.06913600000007</c:v>
                </c:pt>
                <c:pt idx="11">
                  <c:v>575.003691</c:v>
                </c:pt>
                <c:pt idx="12">
                  <c:v>617.13353499999994</c:v>
                </c:pt>
                <c:pt idx="13">
                  <c:v>598.39456099999995</c:v>
                </c:pt>
                <c:pt idx="14">
                  <c:v>601.13081199999999</c:v>
                </c:pt>
                <c:pt idx="15">
                  <c:v>618.77899600000001</c:v>
                </c:pt>
                <c:pt idx="16">
                  <c:v>613.78308900000002</c:v>
                </c:pt>
                <c:pt idx="17">
                  <c:v>640.83507400000008</c:v>
                </c:pt>
                <c:pt idx="18">
                  <c:v>643.11230599999999</c:v>
                </c:pt>
                <c:pt idx="19">
                  <c:v>650.19399999999996</c:v>
                </c:pt>
                <c:pt idx="20">
                  <c:v>683.10809799999993</c:v>
                </c:pt>
                <c:pt idx="21">
                  <c:v>549.85552523809531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3569920"/>
        <c:axId val="-1679247120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Imp_Exp_Vinho!$A$3</c:f>
              <c:strCache>
                <c:ptCount val="1"/>
                <c:pt idx="0">
                  <c:v>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Imp_Exp_Vinho!$B$2:$W$2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Imp_Exp_Vinho!$B$3:$W$3</c:f>
              <c:numCache>
                <c:formatCode>#,##0</c:formatCode>
                <c:ptCount val="22"/>
                <c:pt idx="0">
                  <c:v>519.395399</c:v>
                </c:pt>
                <c:pt idx="1">
                  <c:v>502.82590199999999</c:v>
                </c:pt>
                <c:pt idx="2">
                  <c:v>535.05962199999999</c:v>
                </c:pt>
                <c:pt idx="3">
                  <c:v>558.59211700000003</c:v>
                </c:pt>
                <c:pt idx="4">
                  <c:v>562.76527999999996</c:v>
                </c:pt>
                <c:pt idx="5">
                  <c:v>539.03929700000003</c:v>
                </c:pt>
                <c:pt idx="6">
                  <c:v>557.28995099999997</c:v>
                </c:pt>
                <c:pt idx="7">
                  <c:v>624.87343799999996</c:v>
                </c:pt>
                <c:pt idx="8">
                  <c:v>610.69973000000005</c:v>
                </c:pt>
                <c:pt idx="9">
                  <c:v>581.91526799999997</c:v>
                </c:pt>
                <c:pt idx="10">
                  <c:v>614.38020500000005</c:v>
                </c:pt>
                <c:pt idx="11">
                  <c:v>656.91826000000003</c:v>
                </c:pt>
                <c:pt idx="12">
                  <c:v>703.50483499999996</c:v>
                </c:pt>
                <c:pt idx="13">
                  <c:v>720.79356199999995</c:v>
                </c:pt>
                <c:pt idx="14">
                  <c:v>726.28480300000001</c:v>
                </c:pt>
                <c:pt idx="15">
                  <c:v>735.533905</c:v>
                </c:pt>
                <c:pt idx="16">
                  <c:v>723.97362499999997</c:v>
                </c:pt>
                <c:pt idx="17">
                  <c:v>778.04100000000005</c:v>
                </c:pt>
                <c:pt idx="18">
                  <c:v>801.21669799999995</c:v>
                </c:pt>
                <c:pt idx="19">
                  <c:v>819.40233799999999</c:v>
                </c:pt>
                <c:pt idx="20">
                  <c:v>847.11329699999999</c:v>
                </c:pt>
                <c:pt idx="21">
                  <c:v>653.31516819047624</c:v>
                </c:pt>
              </c:numCache>
            </c:numRef>
          </c:val>
        </c:ser>
        <c:ser>
          <c:idx val="4"/>
          <c:order val="1"/>
          <c:tx>
            <c:strRef>
              <c:f>Imp_Exp_Vinho!$A$4</c:f>
              <c:strCache>
                <c:ptCount val="1"/>
                <c:pt idx="0">
                  <c:v>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Imp_Exp_Vinho!$B$2:$W$2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Imp_Exp_Vinho!$B$4:$W$4</c:f>
              <c:numCache>
                <c:formatCode>#,##0</c:formatCode>
                <c:ptCount val="22"/>
                <c:pt idx="0">
                  <c:v>109.39156</c:v>
                </c:pt>
                <c:pt idx="1">
                  <c:v>82.665809999999993</c:v>
                </c:pt>
                <c:pt idx="2">
                  <c:v>71.481241999999995</c:v>
                </c:pt>
                <c:pt idx="3">
                  <c:v>71.830828999999994</c:v>
                </c:pt>
                <c:pt idx="4">
                  <c:v>76.908420000000007</c:v>
                </c:pt>
                <c:pt idx="5">
                  <c:v>70.523994999999999</c:v>
                </c:pt>
                <c:pt idx="6">
                  <c:v>56.864902000000001</c:v>
                </c:pt>
                <c:pt idx="7">
                  <c:v>70.266786999999994</c:v>
                </c:pt>
                <c:pt idx="8">
                  <c:v>100.403476</c:v>
                </c:pt>
                <c:pt idx="9">
                  <c:v>101.696251</c:v>
                </c:pt>
                <c:pt idx="10">
                  <c:v>89.311069000000003</c:v>
                </c:pt>
                <c:pt idx="11">
                  <c:v>81.914569</c:v>
                </c:pt>
                <c:pt idx="12">
                  <c:v>86.371300000000005</c:v>
                </c:pt>
                <c:pt idx="13">
                  <c:v>122.399001</c:v>
                </c:pt>
                <c:pt idx="14">
                  <c:v>125.15399099999999</c:v>
                </c:pt>
                <c:pt idx="15">
                  <c:v>116.754909</c:v>
                </c:pt>
                <c:pt idx="16">
                  <c:v>110.19053599999999</c:v>
                </c:pt>
                <c:pt idx="17">
                  <c:v>137.20592600000001</c:v>
                </c:pt>
                <c:pt idx="18">
                  <c:v>158.10439199999999</c:v>
                </c:pt>
                <c:pt idx="19">
                  <c:v>169.208338</c:v>
                </c:pt>
                <c:pt idx="20">
                  <c:v>164.005199</c:v>
                </c:pt>
                <c:pt idx="21">
                  <c:v>103.45964295238095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83569920"/>
        <c:axId val="-1679247120"/>
      </c:barChart>
      <c:catAx>
        <c:axId val="-18835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679247120"/>
        <c:crosses val="autoZero"/>
        <c:auto val="1"/>
        <c:lblAlgn val="ctr"/>
        <c:lblOffset val="100"/>
        <c:noMultiLvlLbl val="0"/>
      </c:catAx>
      <c:valAx>
        <c:axId val="-167924712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883569920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40322288816823526"/>
          <c:y val="0.90550529100529098"/>
          <c:w val="0.16813436913108912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Azeite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Imp_Exp_Azeite!$A$9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Imp_Exp_Azeite!$B$2:$W$2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Imp_Exp_Azeite!$B$9:$W$9</c:f>
              <c:numCache>
                <c:formatCode>#,##0</c:formatCode>
                <c:ptCount val="22"/>
                <c:pt idx="0">
                  <c:v>-14.818297000000015</c:v>
                </c:pt>
                <c:pt idx="1">
                  <c:v>-36.921954999999997</c:v>
                </c:pt>
                <c:pt idx="2">
                  <c:v>-45.924548999999999</c:v>
                </c:pt>
                <c:pt idx="3">
                  <c:v>-82.416834999999992</c:v>
                </c:pt>
                <c:pt idx="4">
                  <c:v>-81.105542999999997</c:v>
                </c:pt>
                <c:pt idx="5">
                  <c:v>-89.890648999999996</c:v>
                </c:pt>
                <c:pt idx="6">
                  <c:v>-120.108655</c:v>
                </c:pt>
                <c:pt idx="7">
                  <c:v>-66.566601999999989</c:v>
                </c:pt>
                <c:pt idx="8">
                  <c:v>-49.010225999999989</c:v>
                </c:pt>
                <c:pt idx="9">
                  <c:v>-13.862782999999979</c:v>
                </c:pt>
                <c:pt idx="10">
                  <c:v>-3.8397659999999973</c:v>
                </c:pt>
                <c:pt idx="11">
                  <c:v>51.008770999999996</c:v>
                </c:pt>
                <c:pt idx="12">
                  <c:v>64.876691000000051</c:v>
                </c:pt>
                <c:pt idx="13">
                  <c:v>56.932296000000008</c:v>
                </c:pt>
                <c:pt idx="14">
                  <c:v>137.95010099999996</c:v>
                </c:pt>
                <c:pt idx="15">
                  <c:v>121.85693199999997</c:v>
                </c:pt>
                <c:pt idx="16">
                  <c:v>134.27708599999994</c:v>
                </c:pt>
                <c:pt idx="17">
                  <c:v>149.53692899999999</c:v>
                </c:pt>
                <c:pt idx="18">
                  <c:v>181.24519500000002</c:v>
                </c:pt>
                <c:pt idx="19">
                  <c:v>256.18214899999998</c:v>
                </c:pt>
                <c:pt idx="20">
                  <c:v>196.23159400000003</c:v>
                </c:pt>
                <c:pt idx="21">
                  <c:v>-14.572422095238124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82080576"/>
        <c:axId val="-1997465072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Imp_Exp_Azeite!$A$5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Imp_Exp_Azeite!$B$2:$W$2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Imp_Exp_Azeite!$B$5:$W$5</c:f>
              <c:numCache>
                <c:formatCode>#,##0</c:formatCode>
                <c:ptCount val="22"/>
                <c:pt idx="0">
                  <c:v>60.473879999999994</c:v>
                </c:pt>
                <c:pt idx="1">
                  <c:v>58.233509999999995</c:v>
                </c:pt>
                <c:pt idx="2">
                  <c:v>51.211090999999996</c:v>
                </c:pt>
                <c:pt idx="3">
                  <c:v>50.417382000000003</c:v>
                </c:pt>
                <c:pt idx="4">
                  <c:v>66.728976000000003</c:v>
                </c:pt>
                <c:pt idx="5">
                  <c:v>80.925612999999998</c:v>
                </c:pt>
                <c:pt idx="6">
                  <c:v>99.930767000000003</c:v>
                </c:pt>
                <c:pt idx="7">
                  <c:v>115.18691699999999</c:v>
                </c:pt>
                <c:pt idx="8">
                  <c:v>141.826435</c:v>
                </c:pt>
                <c:pt idx="9">
                  <c:v>134.16786000000002</c:v>
                </c:pt>
                <c:pt idx="10">
                  <c:v>161.954275</c:v>
                </c:pt>
                <c:pt idx="11">
                  <c:v>215.436126</c:v>
                </c:pt>
                <c:pt idx="12">
                  <c:v>263.03222600000004</c:v>
                </c:pt>
                <c:pt idx="13">
                  <c:v>341.03274700000003</c:v>
                </c:pt>
                <c:pt idx="14">
                  <c:v>372.97313199999996</c:v>
                </c:pt>
                <c:pt idx="15">
                  <c:v>434.16075699999999</c:v>
                </c:pt>
                <c:pt idx="16">
                  <c:v>411.74567799999994</c:v>
                </c:pt>
                <c:pt idx="17">
                  <c:v>502.75998800000002</c:v>
                </c:pt>
                <c:pt idx="18">
                  <c:v>578.83355400000005</c:v>
                </c:pt>
                <c:pt idx="19">
                  <c:v>547.11716000000001</c:v>
                </c:pt>
                <c:pt idx="20">
                  <c:v>568.48919999999998</c:v>
                </c:pt>
                <c:pt idx="21">
                  <c:v>250.31606066666666</c:v>
                </c:pt>
              </c:numCache>
            </c:numRef>
          </c:val>
        </c:ser>
        <c:ser>
          <c:idx val="4"/>
          <c:order val="1"/>
          <c:tx>
            <c:strRef>
              <c:f>Imp_Exp_Azeite!$A$8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Imp_Exp_Azeite!$B$2:$W$2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Imp_Exp_Azeite!$B$8:$W$8</c:f>
              <c:numCache>
                <c:formatCode>#,##0</c:formatCode>
                <c:ptCount val="22"/>
                <c:pt idx="0">
                  <c:v>75.292177000000009</c:v>
                </c:pt>
                <c:pt idx="1">
                  <c:v>95.155464999999992</c:v>
                </c:pt>
                <c:pt idx="2">
                  <c:v>97.135639999999995</c:v>
                </c:pt>
                <c:pt idx="3">
                  <c:v>132.834217</c:v>
                </c:pt>
                <c:pt idx="4">
                  <c:v>147.834519</c:v>
                </c:pt>
                <c:pt idx="5">
                  <c:v>170.81626199999999</c:v>
                </c:pt>
                <c:pt idx="6">
                  <c:v>220.039422</c:v>
                </c:pt>
                <c:pt idx="7">
                  <c:v>181.75351899999998</c:v>
                </c:pt>
                <c:pt idx="8">
                  <c:v>190.83666099999999</c:v>
                </c:pt>
                <c:pt idx="9">
                  <c:v>148.030643</c:v>
                </c:pt>
                <c:pt idx="10">
                  <c:v>165.79404099999999</c:v>
                </c:pt>
                <c:pt idx="11">
                  <c:v>164.42735500000001</c:v>
                </c:pt>
                <c:pt idx="12">
                  <c:v>198.15553499999999</c:v>
                </c:pt>
                <c:pt idx="13">
                  <c:v>284.10045100000002</c:v>
                </c:pt>
                <c:pt idx="14">
                  <c:v>235.023031</c:v>
                </c:pt>
                <c:pt idx="15">
                  <c:v>312.30382500000002</c:v>
                </c:pt>
                <c:pt idx="16">
                  <c:v>277.468592</c:v>
                </c:pt>
                <c:pt idx="17">
                  <c:v>353.22305900000003</c:v>
                </c:pt>
                <c:pt idx="18">
                  <c:v>327.01531399999999</c:v>
                </c:pt>
                <c:pt idx="19">
                  <c:v>290.93501100000003</c:v>
                </c:pt>
                <c:pt idx="20">
                  <c:v>302.70026799999999</c:v>
                </c:pt>
                <c:pt idx="21">
                  <c:v>208.13690509523812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82080576"/>
        <c:axId val="-1997465072"/>
      </c:barChart>
      <c:catAx>
        <c:axId val="-168208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997465072"/>
        <c:crosses val="autoZero"/>
        <c:auto val="1"/>
        <c:lblAlgn val="ctr"/>
        <c:lblOffset val="100"/>
        <c:noMultiLvlLbl val="0"/>
      </c:catAx>
      <c:valAx>
        <c:axId val="-199746507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682080576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3810382101321698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Cereais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097421134953013E-2"/>
          <c:y val="6.3082498210450963E-2"/>
          <c:w val="0.89326885294331337"/>
          <c:h val="0.77104585537918868"/>
        </c:manualLayout>
      </c:layout>
      <c:areaChart>
        <c:grouping val="standard"/>
        <c:varyColors val="0"/>
        <c:ser>
          <c:idx val="5"/>
          <c:order val="2"/>
          <c:tx>
            <c:strRef>
              <c:f>Imp_Exp_Cereais!$A$21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Imp_Exp_Cereais!$B$2:$W$2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Imp_Exp_Cereais!$B$21:$W$21</c:f>
              <c:numCache>
                <c:formatCode>#,##0</c:formatCode>
                <c:ptCount val="22"/>
                <c:pt idx="0">
                  <c:v>-412.02213700000004</c:v>
                </c:pt>
                <c:pt idx="1">
                  <c:v>-486.21506700000003</c:v>
                </c:pt>
                <c:pt idx="2">
                  <c:v>-456.557413</c:v>
                </c:pt>
                <c:pt idx="3">
                  <c:v>-439.00941999999998</c:v>
                </c:pt>
                <c:pt idx="4">
                  <c:v>-469.18352200000004</c:v>
                </c:pt>
                <c:pt idx="5">
                  <c:v>-477.37841199999997</c:v>
                </c:pt>
                <c:pt idx="6">
                  <c:v>-459.20653899999996</c:v>
                </c:pt>
                <c:pt idx="7">
                  <c:v>-651.67860800000017</c:v>
                </c:pt>
                <c:pt idx="8">
                  <c:v>-762.57508599999994</c:v>
                </c:pt>
                <c:pt idx="9">
                  <c:v>-565.6137389999999</c:v>
                </c:pt>
                <c:pt idx="10">
                  <c:v>-605.77294299999994</c:v>
                </c:pt>
                <c:pt idx="11">
                  <c:v>-787.08541900000012</c:v>
                </c:pt>
                <c:pt idx="12">
                  <c:v>-802.32532800000013</c:v>
                </c:pt>
                <c:pt idx="13">
                  <c:v>-719.03555200000005</c:v>
                </c:pt>
                <c:pt idx="14">
                  <c:v>-643.12058000000002</c:v>
                </c:pt>
                <c:pt idx="15">
                  <c:v>-680.74946899999998</c:v>
                </c:pt>
                <c:pt idx="16">
                  <c:v>-673.64607500000011</c:v>
                </c:pt>
                <c:pt idx="17">
                  <c:v>-697.77996499999995</c:v>
                </c:pt>
                <c:pt idx="18">
                  <c:v>-746.46244300000001</c:v>
                </c:pt>
                <c:pt idx="19">
                  <c:v>-700.7434760000001</c:v>
                </c:pt>
                <c:pt idx="20">
                  <c:v>-681.81522100000007</c:v>
                </c:pt>
                <c:pt idx="21">
                  <c:v>-615.14173399999993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3560672"/>
        <c:axId val="-1682274112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Imp_Exp_Cereais!$A$11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Imp_Exp_Cereais!$B$2:$W$2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Imp_Exp_Cereais!$B$11:$W$11</c:f>
              <c:numCache>
                <c:formatCode>#,##0</c:formatCode>
                <c:ptCount val="22"/>
                <c:pt idx="0">
                  <c:v>18.759757999999998</c:v>
                </c:pt>
                <c:pt idx="1">
                  <c:v>22.641798000000001</c:v>
                </c:pt>
                <c:pt idx="2">
                  <c:v>40.289527999999997</c:v>
                </c:pt>
                <c:pt idx="3">
                  <c:v>25.41301</c:v>
                </c:pt>
                <c:pt idx="4">
                  <c:v>40.040866000000001</c:v>
                </c:pt>
                <c:pt idx="5">
                  <c:v>41.179600000000008</c:v>
                </c:pt>
                <c:pt idx="6">
                  <c:v>38.040653999999996</c:v>
                </c:pt>
                <c:pt idx="7">
                  <c:v>46.069113999999999</c:v>
                </c:pt>
                <c:pt idx="8">
                  <c:v>40.182190999999996</c:v>
                </c:pt>
                <c:pt idx="9">
                  <c:v>43.124392</c:v>
                </c:pt>
                <c:pt idx="10">
                  <c:v>34.268681000000001</c:v>
                </c:pt>
                <c:pt idx="11">
                  <c:v>42.439591</c:v>
                </c:pt>
                <c:pt idx="12">
                  <c:v>32.004775000000002</c:v>
                </c:pt>
                <c:pt idx="13">
                  <c:v>27.704917000000005</c:v>
                </c:pt>
                <c:pt idx="14">
                  <c:v>67.867777000000004</c:v>
                </c:pt>
                <c:pt idx="15">
                  <c:v>48.616115999999998</c:v>
                </c:pt>
                <c:pt idx="16">
                  <c:v>63.800339999999998</c:v>
                </c:pt>
                <c:pt idx="17">
                  <c:v>72.832671000000005</c:v>
                </c:pt>
                <c:pt idx="18">
                  <c:v>109.721844</c:v>
                </c:pt>
                <c:pt idx="19">
                  <c:v>95.872575000000012</c:v>
                </c:pt>
                <c:pt idx="20">
                  <c:v>85.267303999999996</c:v>
                </c:pt>
                <c:pt idx="21">
                  <c:v>49.339881047619052</c:v>
                </c:pt>
              </c:numCache>
            </c:numRef>
          </c:val>
        </c:ser>
        <c:ser>
          <c:idx val="4"/>
          <c:order val="1"/>
          <c:tx>
            <c:strRef>
              <c:f>Imp_Exp_Cereais!$A$20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Imp_Exp_Cereais!$B$2:$W$2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Imp_Exp_Cereais!$B$20:$W$20</c:f>
              <c:numCache>
                <c:formatCode>#,##0</c:formatCode>
                <c:ptCount val="22"/>
                <c:pt idx="0">
                  <c:v>430.78189500000002</c:v>
                </c:pt>
                <c:pt idx="1">
                  <c:v>508.85686500000003</c:v>
                </c:pt>
                <c:pt idx="2">
                  <c:v>496.84694100000002</c:v>
                </c:pt>
                <c:pt idx="3">
                  <c:v>464.42242999999996</c:v>
                </c:pt>
                <c:pt idx="4">
                  <c:v>509.22438800000003</c:v>
                </c:pt>
                <c:pt idx="5">
                  <c:v>518.55801199999996</c:v>
                </c:pt>
                <c:pt idx="6">
                  <c:v>497.24719299999998</c:v>
                </c:pt>
                <c:pt idx="7">
                  <c:v>697.74772200000018</c:v>
                </c:pt>
                <c:pt idx="8">
                  <c:v>802.75727699999993</c:v>
                </c:pt>
                <c:pt idx="9">
                  <c:v>608.73813099999995</c:v>
                </c:pt>
                <c:pt idx="10">
                  <c:v>640.04162399999996</c:v>
                </c:pt>
                <c:pt idx="11">
                  <c:v>829.52501000000007</c:v>
                </c:pt>
                <c:pt idx="12">
                  <c:v>834.33010300000012</c:v>
                </c:pt>
                <c:pt idx="13">
                  <c:v>746.74046900000008</c:v>
                </c:pt>
                <c:pt idx="14">
                  <c:v>710.98835700000006</c:v>
                </c:pt>
                <c:pt idx="15">
                  <c:v>729.36558500000001</c:v>
                </c:pt>
                <c:pt idx="16">
                  <c:v>737.44641500000012</c:v>
                </c:pt>
                <c:pt idx="17">
                  <c:v>770.61263599999995</c:v>
                </c:pt>
                <c:pt idx="18">
                  <c:v>856.18428700000004</c:v>
                </c:pt>
                <c:pt idx="19">
                  <c:v>796.61605100000008</c:v>
                </c:pt>
                <c:pt idx="20">
                  <c:v>767.08252500000003</c:v>
                </c:pt>
                <c:pt idx="21">
                  <c:v>664.48161504761902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83560672"/>
        <c:axId val="-1682274112"/>
      </c:barChart>
      <c:catAx>
        <c:axId val="-188356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682274112"/>
        <c:crosses val="autoZero"/>
        <c:auto val="1"/>
        <c:lblAlgn val="ctr"/>
        <c:lblOffset val="100"/>
        <c:noMultiLvlLbl val="0"/>
      </c:catAx>
      <c:valAx>
        <c:axId val="-168227411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2855263183054104E-2"/>
              <c:y val="0.2312358906525573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1883560672"/>
        <c:crosses val="autoZero"/>
        <c:crossBetween val="between"/>
        <c:majorUnit val="500"/>
      </c:valAx>
    </c:plotArea>
    <c:legend>
      <c:legendPos val="b"/>
      <c:layout>
        <c:manualLayout>
          <c:xMode val="edge"/>
          <c:yMode val="edge"/>
          <c:x val="0.40549949774796668"/>
          <c:y val="0.89430599647266329"/>
          <c:w val="0.22761344913011214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Produtos da Floresta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097421134953013E-2"/>
          <c:y val="6.3082498210450963E-2"/>
          <c:w val="0.89326885294331337"/>
          <c:h val="0.72064902998236335"/>
        </c:manualLayout>
      </c:layout>
      <c:areaChart>
        <c:grouping val="standard"/>
        <c:varyColors val="0"/>
        <c:ser>
          <c:idx val="5"/>
          <c:order val="2"/>
          <c:tx>
            <c:strRef>
              <c:f>Imp_Exp_ProdutosFloresta!$A$17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Imp_Exp_ProdutosFloresta!$B$2:$W$2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Imp_Exp_ProdutosFloresta!$B$17:$W$17</c:f>
              <c:numCache>
                <c:formatCode>#,##0</c:formatCode>
                <c:ptCount val="22"/>
                <c:pt idx="0">
                  <c:v>1008.0377779999999</c:v>
                </c:pt>
                <c:pt idx="1">
                  <c:v>874.61238600000024</c:v>
                </c:pt>
                <c:pt idx="2">
                  <c:v>936.06150200000025</c:v>
                </c:pt>
                <c:pt idx="3">
                  <c:v>1080.2417500000001</c:v>
                </c:pt>
                <c:pt idx="4">
                  <c:v>1037.2012419999996</c:v>
                </c:pt>
                <c:pt idx="5">
                  <c:v>1017.2057730000001</c:v>
                </c:pt>
                <c:pt idx="6">
                  <c:v>1247.6519280000002</c:v>
                </c:pt>
                <c:pt idx="7">
                  <c:v>1228.472694</c:v>
                </c:pt>
                <c:pt idx="8">
                  <c:v>1184.0662560000001</c:v>
                </c:pt>
                <c:pt idx="9">
                  <c:v>1051.163223</c:v>
                </c:pt>
                <c:pt idx="10">
                  <c:v>1444.9328759999996</c:v>
                </c:pt>
                <c:pt idx="11">
                  <c:v>1670.5954190000002</c:v>
                </c:pt>
                <c:pt idx="12">
                  <c:v>2049.4894489999997</c:v>
                </c:pt>
                <c:pt idx="13">
                  <c:v>2127.8120110000004</c:v>
                </c:pt>
                <c:pt idx="14">
                  <c:v>2017.2828660000002</c:v>
                </c:pt>
                <c:pt idx="15">
                  <c:v>2163.3880950000002</c:v>
                </c:pt>
                <c:pt idx="16">
                  <c:v>2067.0758169999999</c:v>
                </c:pt>
                <c:pt idx="17">
                  <c:v>2038.8668260000004</c:v>
                </c:pt>
                <c:pt idx="18">
                  <c:v>2122.5403350000006</c:v>
                </c:pt>
                <c:pt idx="19">
                  <c:v>2130.8288579999999</c:v>
                </c:pt>
                <c:pt idx="20">
                  <c:v>1951.3412499999999</c:v>
                </c:pt>
                <c:pt idx="21">
                  <c:v>1545.184206380952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3131584"/>
        <c:axId val="-863124512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Imp_Exp_ProdutosFloresta!$A$9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Imp_Exp_ProdutosFloresta!$B$2:$W$2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Imp_Exp_ProdutosFloresta!$B$9:$W$9</c:f>
              <c:numCache>
                <c:formatCode>#,##0</c:formatCode>
                <c:ptCount val="22"/>
                <c:pt idx="0">
                  <c:v>2719.3644169999998</c:v>
                </c:pt>
                <c:pt idx="1">
                  <c:v>2613.7411820000002</c:v>
                </c:pt>
                <c:pt idx="2">
                  <c:v>2651.3173670000001</c:v>
                </c:pt>
                <c:pt idx="3">
                  <c:v>2732.2060730000003</c:v>
                </c:pt>
                <c:pt idx="4">
                  <c:v>2729.6193589999998</c:v>
                </c:pt>
                <c:pt idx="5">
                  <c:v>2700.5665690000001</c:v>
                </c:pt>
                <c:pt idx="6">
                  <c:v>3023.3684800000001</c:v>
                </c:pt>
                <c:pt idx="7">
                  <c:v>3216.9166530000002</c:v>
                </c:pt>
                <c:pt idx="8">
                  <c:v>3143.268603</c:v>
                </c:pt>
                <c:pt idx="9">
                  <c:v>2761.886841</c:v>
                </c:pt>
                <c:pt idx="10">
                  <c:v>3437.7892759999995</c:v>
                </c:pt>
                <c:pt idx="11">
                  <c:v>3715.6701350000003</c:v>
                </c:pt>
                <c:pt idx="12">
                  <c:v>3718.2361559999999</c:v>
                </c:pt>
                <c:pt idx="13">
                  <c:v>3874.9768970000005</c:v>
                </c:pt>
                <c:pt idx="14">
                  <c:v>3915.8192630000003</c:v>
                </c:pt>
                <c:pt idx="15">
                  <c:v>4127.6788820000002</c:v>
                </c:pt>
                <c:pt idx="16">
                  <c:v>4080.574224</c:v>
                </c:pt>
                <c:pt idx="17">
                  <c:v>4197.8924230000002</c:v>
                </c:pt>
                <c:pt idx="18">
                  <c:v>4453.0256930000005</c:v>
                </c:pt>
                <c:pt idx="19">
                  <c:v>4467.7790249999998</c:v>
                </c:pt>
                <c:pt idx="20">
                  <c:v>4027.5645439999998</c:v>
                </c:pt>
                <c:pt idx="21">
                  <c:v>3443.2981934285713</c:v>
                </c:pt>
              </c:numCache>
            </c:numRef>
          </c:val>
        </c:ser>
        <c:ser>
          <c:idx val="4"/>
          <c:order val="1"/>
          <c:tx>
            <c:strRef>
              <c:f>Imp_Exp_ProdutosFloresta!$A$16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Imp_Exp_ProdutosFloresta!$B$2:$W$2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Imp_Exp_ProdutosFloresta!$B$16:$W$16</c:f>
              <c:numCache>
                <c:formatCode>#,##0</c:formatCode>
                <c:ptCount val="22"/>
                <c:pt idx="0">
                  <c:v>1711.3266389999999</c:v>
                </c:pt>
                <c:pt idx="1">
                  <c:v>1739.128796</c:v>
                </c:pt>
                <c:pt idx="2">
                  <c:v>1715.2558649999999</c:v>
                </c:pt>
                <c:pt idx="3">
                  <c:v>1651.9643230000001</c:v>
                </c:pt>
                <c:pt idx="4">
                  <c:v>1692.4181170000002</c:v>
                </c:pt>
                <c:pt idx="5">
                  <c:v>1683.3607959999999</c:v>
                </c:pt>
                <c:pt idx="6">
                  <c:v>1775.7165519999999</c:v>
                </c:pt>
                <c:pt idx="7">
                  <c:v>1988.4439590000002</c:v>
                </c:pt>
                <c:pt idx="8">
                  <c:v>1959.2023469999999</c:v>
                </c:pt>
                <c:pt idx="9">
                  <c:v>1710.723618</c:v>
                </c:pt>
                <c:pt idx="10">
                  <c:v>1992.8563999999999</c:v>
                </c:pt>
                <c:pt idx="11">
                  <c:v>2045.0747160000001</c:v>
                </c:pt>
                <c:pt idx="12">
                  <c:v>1668.746707</c:v>
                </c:pt>
                <c:pt idx="13">
                  <c:v>1747.164886</c:v>
                </c:pt>
                <c:pt idx="14">
                  <c:v>1898.5363970000001</c:v>
                </c:pt>
                <c:pt idx="15">
                  <c:v>1964.2907870000001</c:v>
                </c:pt>
                <c:pt idx="16">
                  <c:v>2013.498407</c:v>
                </c:pt>
                <c:pt idx="17">
                  <c:v>2159.0255969999998</c:v>
                </c:pt>
                <c:pt idx="18">
                  <c:v>2330.4853579999999</c:v>
                </c:pt>
                <c:pt idx="19">
                  <c:v>2336.950167</c:v>
                </c:pt>
                <c:pt idx="20">
                  <c:v>2076.2232939999999</c:v>
                </c:pt>
                <c:pt idx="21">
                  <c:v>1898.1139870476193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63131584"/>
        <c:axId val="-863124512"/>
      </c:barChart>
      <c:catAx>
        <c:axId val="-8631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863124512"/>
        <c:crosses val="autoZero"/>
        <c:auto val="1"/>
        <c:lblAlgn val="ctr"/>
        <c:lblOffset val="100"/>
        <c:noMultiLvlLbl val="0"/>
      </c:catAx>
      <c:valAx>
        <c:axId val="-86312451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2855263183054104E-2"/>
              <c:y val="0.2312358906525573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863131584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40321510487236267"/>
          <c:y val="0.90550529100529098"/>
          <c:w val="0.22761344913011214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Cortiça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2064902998236335"/>
        </c:manualLayout>
      </c:layout>
      <c:areaChart>
        <c:grouping val="standard"/>
        <c:varyColors val="0"/>
        <c:ser>
          <c:idx val="5"/>
          <c:order val="2"/>
          <c:tx>
            <c:strRef>
              <c:f>Imp_Exp_Cortiça!$A$13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Imp_Exp_Cortiça!$B$2:$W$2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Imp_Exp_Cortiça!$B$13:$W$13</c:f>
              <c:numCache>
                <c:formatCode>#,##0</c:formatCode>
                <c:ptCount val="22"/>
                <c:pt idx="0">
                  <c:v>765.16672799999992</c:v>
                </c:pt>
                <c:pt idx="1">
                  <c:v>760.49779000000001</c:v>
                </c:pt>
                <c:pt idx="2">
                  <c:v>773.04060700000014</c:v>
                </c:pt>
                <c:pt idx="3">
                  <c:v>738.75559900000007</c:v>
                </c:pt>
                <c:pt idx="4">
                  <c:v>749.80563199999983</c:v>
                </c:pt>
                <c:pt idx="5">
                  <c:v>670.31362100000001</c:v>
                </c:pt>
                <c:pt idx="6">
                  <c:v>697.98446999999999</c:v>
                </c:pt>
                <c:pt idx="7">
                  <c:v>702.11534400000005</c:v>
                </c:pt>
                <c:pt idx="8">
                  <c:v>670.45138299999996</c:v>
                </c:pt>
                <c:pt idx="9">
                  <c:v>576.31957499999999</c:v>
                </c:pt>
                <c:pt idx="10">
                  <c:v>635.09947099999999</c:v>
                </c:pt>
                <c:pt idx="11">
                  <c:v>680.34670500000004</c:v>
                </c:pt>
                <c:pt idx="12">
                  <c:v>703.51238499999999</c:v>
                </c:pt>
                <c:pt idx="13">
                  <c:v>700.00723600000003</c:v>
                </c:pt>
                <c:pt idx="14">
                  <c:v>706.78045099999997</c:v>
                </c:pt>
                <c:pt idx="15">
                  <c:v>754.04240499999992</c:v>
                </c:pt>
                <c:pt idx="16">
                  <c:v>767.027244</c:v>
                </c:pt>
                <c:pt idx="17">
                  <c:v>812.80687200000011</c:v>
                </c:pt>
                <c:pt idx="18">
                  <c:v>844.55237299999999</c:v>
                </c:pt>
                <c:pt idx="19">
                  <c:v>860.89798700000006</c:v>
                </c:pt>
                <c:pt idx="20">
                  <c:v>827.77479999999991</c:v>
                </c:pt>
                <c:pt idx="21">
                  <c:v>733.2046989523808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3146816"/>
        <c:axId val="-863131040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Imp_Exp_Cortiça!$A$7</c:f>
              <c:strCache>
                <c:ptCount val="1"/>
                <c:pt idx="0">
                  <c:v>Total de 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Imp_Exp_Cortiça!$B$2:$W$2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Imp_Exp_Cortiça!$B$7:$W$7</c:f>
              <c:numCache>
                <c:formatCode>#,##0</c:formatCode>
                <c:ptCount val="22"/>
                <c:pt idx="0">
                  <c:v>927.50748199999998</c:v>
                </c:pt>
                <c:pt idx="1">
                  <c:v>908.08456200000001</c:v>
                </c:pt>
                <c:pt idx="2">
                  <c:v>921.17955200000006</c:v>
                </c:pt>
                <c:pt idx="3">
                  <c:v>916.81379300000003</c:v>
                </c:pt>
                <c:pt idx="4">
                  <c:v>891.90177999999992</c:v>
                </c:pt>
                <c:pt idx="5">
                  <c:v>815.75666200000001</c:v>
                </c:pt>
                <c:pt idx="6">
                  <c:v>837.33006999999998</c:v>
                </c:pt>
                <c:pt idx="7">
                  <c:v>844.06389600000011</c:v>
                </c:pt>
                <c:pt idx="8">
                  <c:v>802.51717299999996</c:v>
                </c:pt>
                <c:pt idx="9">
                  <c:v>667.69036400000005</c:v>
                </c:pt>
                <c:pt idx="10">
                  <c:v>739.38145699999995</c:v>
                </c:pt>
                <c:pt idx="11">
                  <c:v>817.03511000000003</c:v>
                </c:pt>
                <c:pt idx="12">
                  <c:v>835.81622800000002</c:v>
                </c:pt>
                <c:pt idx="13">
                  <c:v>833.69477800000004</c:v>
                </c:pt>
                <c:pt idx="14">
                  <c:v>841.78469299999995</c:v>
                </c:pt>
                <c:pt idx="15">
                  <c:v>901.52527799999996</c:v>
                </c:pt>
                <c:pt idx="16">
                  <c:v>934.83584399999995</c:v>
                </c:pt>
                <c:pt idx="17">
                  <c:v>988.03567900000007</c:v>
                </c:pt>
                <c:pt idx="18">
                  <c:v>1064.6548</c:v>
                </c:pt>
                <c:pt idx="19">
                  <c:v>1063.721436</c:v>
                </c:pt>
                <c:pt idx="20">
                  <c:v>1013.3949909999999</c:v>
                </c:pt>
                <c:pt idx="21">
                  <c:v>884.12979180952368</c:v>
                </c:pt>
              </c:numCache>
            </c:numRef>
          </c:val>
        </c:ser>
        <c:ser>
          <c:idx val="4"/>
          <c:order val="1"/>
          <c:tx>
            <c:strRef>
              <c:f>Imp_Exp_Cortiça!$A$12</c:f>
              <c:strCache>
                <c:ptCount val="1"/>
                <c:pt idx="0">
                  <c:v>Total de 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Imp_Exp_Cortiça!$B$2:$W$2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Imp_Exp_Cortiça!$B$12:$W$12</c:f>
              <c:numCache>
                <c:formatCode>#,##0</c:formatCode>
                <c:ptCount val="22"/>
                <c:pt idx="0">
                  <c:v>162.340754</c:v>
                </c:pt>
                <c:pt idx="1">
                  <c:v>147.586772</c:v>
                </c:pt>
                <c:pt idx="2">
                  <c:v>148.13894499999998</c:v>
                </c:pt>
                <c:pt idx="3">
                  <c:v>178.05819399999999</c:v>
                </c:pt>
                <c:pt idx="4">
                  <c:v>142.09614800000003</c:v>
                </c:pt>
                <c:pt idx="5">
                  <c:v>145.44304099999999</c:v>
                </c:pt>
                <c:pt idx="6">
                  <c:v>139.34559999999999</c:v>
                </c:pt>
                <c:pt idx="7">
                  <c:v>141.94855200000001</c:v>
                </c:pt>
                <c:pt idx="8">
                  <c:v>132.06578999999999</c:v>
                </c:pt>
                <c:pt idx="9">
                  <c:v>91.370789000000002</c:v>
                </c:pt>
                <c:pt idx="10">
                  <c:v>104.28198599999999</c:v>
                </c:pt>
                <c:pt idx="11">
                  <c:v>136.68840500000002</c:v>
                </c:pt>
                <c:pt idx="12">
                  <c:v>132.303843</c:v>
                </c:pt>
                <c:pt idx="13">
                  <c:v>133.68754200000001</c:v>
                </c:pt>
                <c:pt idx="14">
                  <c:v>135.004242</c:v>
                </c:pt>
                <c:pt idx="15">
                  <c:v>147.48287300000001</c:v>
                </c:pt>
                <c:pt idx="16">
                  <c:v>167.80859999999998</c:v>
                </c:pt>
                <c:pt idx="17">
                  <c:v>175.22880699999999</c:v>
                </c:pt>
                <c:pt idx="18">
                  <c:v>220.10242699999998</c:v>
                </c:pt>
                <c:pt idx="19">
                  <c:v>202.82344899999998</c:v>
                </c:pt>
                <c:pt idx="20">
                  <c:v>185.62019100000001</c:v>
                </c:pt>
                <c:pt idx="21">
                  <c:v>150.92509285714283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63146816"/>
        <c:axId val="-863131040"/>
      </c:barChart>
      <c:catAx>
        <c:axId val="-86314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863131040"/>
        <c:crosses val="autoZero"/>
        <c:auto val="1"/>
        <c:lblAlgn val="ctr"/>
        <c:lblOffset val="100"/>
        <c:noMultiLvlLbl val="0"/>
      </c:catAx>
      <c:valAx>
        <c:axId val="-86313104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863146816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0.40549949313958333"/>
          <c:y val="0.90550529100529098"/>
          <c:w val="0.21752531783397341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-5400000" vert="horz"/>
          <a:lstStyle/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 Balança comercial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PT-Todo o Mundo</a:t>
            </a:r>
          </a:p>
          <a:p>
            <a:pPr algn="ct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8080"/>
                </a:solidFill>
                <a:latin typeface="Calibri"/>
              </a:rPr>
              <a:t>Madeira</a:t>
            </a:r>
          </a:p>
        </c:rich>
      </c:tx>
      <c:layout>
        <c:manualLayout>
          <c:xMode val="edge"/>
          <c:yMode val="edge"/>
          <c:x val="3.8640398165996881E-4"/>
          <c:y val="0.2253517643627879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891767785506961E-2"/>
          <c:y val="6.3082498210450963E-2"/>
          <c:w val="0.88947450629275948"/>
          <c:h val="0.73744797178130506"/>
        </c:manualLayout>
      </c:layout>
      <c:areaChart>
        <c:grouping val="standard"/>
        <c:varyColors val="0"/>
        <c:ser>
          <c:idx val="5"/>
          <c:order val="2"/>
          <c:tx>
            <c:strRef>
              <c:f>Imp_Exp_Madeira!$A$5</c:f>
              <c:strCache>
                <c:ptCount val="1"/>
                <c:pt idx="0">
                  <c:v>Saldo (exp-imp)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  <a:ln w="25400" cap="sq" cmpd="sng">
              <a:solidFill>
                <a:srgbClr val="9BBB59"/>
              </a:solidFill>
              <a:prstDash val="sysDot"/>
            </a:ln>
          </c:spPr>
          <c:dPt>
            <c:idx val="12"/>
            <c:bubble3D val="0"/>
          </c:dPt>
          <c:dPt>
            <c:idx val="17"/>
            <c:bubble3D val="0"/>
          </c:dPt>
          <c:cat>
            <c:strRef>
              <c:f>Imp_Exp_Madeira!$B$2:$W$2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Imp_Exp_Madeira!$B$5:$W$5</c:f>
              <c:numCache>
                <c:formatCode>#,##0</c:formatCode>
                <c:ptCount val="22"/>
                <c:pt idx="0">
                  <c:v>-173.73767299999997</c:v>
                </c:pt>
                <c:pt idx="1">
                  <c:v>-135.50536899999997</c:v>
                </c:pt>
                <c:pt idx="2">
                  <c:v>-106.23039899999998</c:v>
                </c:pt>
                <c:pt idx="3">
                  <c:v>-3.1377499999999827</c:v>
                </c:pt>
                <c:pt idx="4">
                  <c:v>-10.106450999999993</c:v>
                </c:pt>
                <c:pt idx="5">
                  <c:v>-1.1979999999994106E-2</c:v>
                </c:pt>
                <c:pt idx="6">
                  <c:v>101.773009</c:v>
                </c:pt>
                <c:pt idx="7">
                  <c:v>87.642534000000069</c:v>
                </c:pt>
                <c:pt idx="8">
                  <c:v>65.686554000000001</c:v>
                </c:pt>
                <c:pt idx="9">
                  <c:v>-5.9225429999999619</c:v>
                </c:pt>
                <c:pt idx="10">
                  <c:v>-74.810547000000042</c:v>
                </c:pt>
                <c:pt idx="11">
                  <c:v>11.484356999999932</c:v>
                </c:pt>
                <c:pt idx="12">
                  <c:v>130.94457199999999</c:v>
                </c:pt>
                <c:pt idx="13">
                  <c:v>137.53956500000004</c:v>
                </c:pt>
                <c:pt idx="14">
                  <c:v>100.14807399999995</c:v>
                </c:pt>
                <c:pt idx="15">
                  <c:v>49.943767000000094</c:v>
                </c:pt>
                <c:pt idx="16">
                  <c:v>-74.701449000000025</c:v>
                </c:pt>
                <c:pt idx="17">
                  <c:v>-124.30398700000001</c:v>
                </c:pt>
                <c:pt idx="18">
                  <c:v>-130.92081600000006</c:v>
                </c:pt>
                <c:pt idx="19">
                  <c:v>-124.49443700000006</c:v>
                </c:pt>
                <c:pt idx="20">
                  <c:v>-98.497862000000055</c:v>
                </c:pt>
                <c:pt idx="21">
                  <c:v>-17.962801476190521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3138112"/>
        <c:axId val="-863148992"/>
      </c:areaChart>
      <c:barChart>
        <c:barDir val="col"/>
        <c:grouping val="clustered"/>
        <c:varyColors val="0"/>
        <c:ser>
          <c:idx val="3"/>
          <c:order val="0"/>
          <c:tx>
            <c:strRef>
              <c:f>Imp_Exp_Madeira!$A$3</c:f>
              <c:strCache>
                <c:ptCount val="1"/>
                <c:pt idx="0">
                  <c:v>Exportações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008080">
                  <a:alpha val="50000"/>
                </a:srgbClr>
              </a:solidFill>
            </c:spPr>
          </c:dPt>
          <c:cat>
            <c:strRef>
              <c:f>Imp_Exp_Madeira!$B$2:$W$2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Imp_Exp_Madeira!$B$3:$W$3</c:f>
              <c:numCache>
                <c:formatCode>#,##0</c:formatCode>
                <c:ptCount val="22"/>
                <c:pt idx="0">
                  <c:v>410.88059399999997</c:v>
                </c:pt>
                <c:pt idx="1">
                  <c:v>422.98734999999999</c:v>
                </c:pt>
                <c:pt idx="2">
                  <c:v>440.675141</c:v>
                </c:pt>
                <c:pt idx="3">
                  <c:v>462.90039300000001</c:v>
                </c:pt>
                <c:pt idx="4">
                  <c:v>512.98987199999999</c:v>
                </c:pt>
                <c:pt idx="5">
                  <c:v>521.40972499999998</c:v>
                </c:pt>
                <c:pt idx="6">
                  <c:v>653.80906800000002</c:v>
                </c:pt>
                <c:pt idx="7">
                  <c:v>745.65096100000005</c:v>
                </c:pt>
                <c:pt idx="8">
                  <c:v>701.97823700000004</c:v>
                </c:pt>
                <c:pt idx="9">
                  <c:v>483.52735100000001</c:v>
                </c:pt>
                <c:pt idx="10">
                  <c:v>536.73790899999995</c:v>
                </c:pt>
                <c:pt idx="11">
                  <c:v>613.89397399999996</c:v>
                </c:pt>
                <c:pt idx="12">
                  <c:v>620.12932599999999</c:v>
                </c:pt>
                <c:pt idx="13">
                  <c:v>684.01327600000002</c:v>
                </c:pt>
                <c:pt idx="14">
                  <c:v>710.99154699999997</c:v>
                </c:pt>
                <c:pt idx="15">
                  <c:v>668.53928700000006</c:v>
                </c:pt>
                <c:pt idx="16">
                  <c:v>622.40830400000004</c:v>
                </c:pt>
                <c:pt idx="17">
                  <c:v>614.05186700000002</c:v>
                </c:pt>
                <c:pt idx="18">
                  <c:v>649.78370799999993</c:v>
                </c:pt>
                <c:pt idx="19">
                  <c:v>699.594649</c:v>
                </c:pt>
                <c:pt idx="20">
                  <c:v>642.227124</c:v>
                </c:pt>
                <c:pt idx="21">
                  <c:v>591.38950776190472</c:v>
                </c:pt>
              </c:numCache>
            </c:numRef>
          </c:val>
        </c:ser>
        <c:ser>
          <c:idx val="4"/>
          <c:order val="1"/>
          <c:tx>
            <c:strRef>
              <c:f>Imp_Exp_Madeira!$A$4</c:f>
              <c:strCache>
                <c:ptCount val="1"/>
                <c:pt idx="0">
                  <c:v>Importações 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  <c:spPr>
              <a:solidFill>
                <a:srgbClr val="E46C0A">
                  <a:alpha val="50000"/>
                </a:srgbClr>
              </a:solidFill>
            </c:spPr>
          </c:dPt>
          <c:cat>
            <c:strRef>
              <c:f>Imp_Exp_Madeira!$B$2:$W$2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média período</c:v>
                </c:pt>
              </c:strCache>
            </c:strRef>
          </c:cat>
          <c:val>
            <c:numRef>
              <c:f>Imp_Exp_Madeira!$B$4:$W$4</c:f>
              <c:numCache>
                <c:formatCode>#,##0</c:formatCode>
                <c:ptCount val="22"/>
                <c:pt idx="0">
                  <c:v>584.61826699999995</c:v>
                </c:pt>
                <c:pt idx="1">
                  <c:v>558.49271899999997</c:v>
                </c:pt>
                <c:pt idx="2">
                  <c:v>546.90553999999997</c:v>
                </c:pt>
                <c:pt idx="3">
                  <c:v>466.03814299999999</c:v>
                </c:pt>
                <c:pt idx="4">
                  <c:v>523.09632299999998</c:v>
                </c:pt>
                <c:pt idx="5">
                  <c:v>521.42170499999997</c:v>
                </c:pt>
                <c:pt idx="6">
                  <c:v>552.03605900000002</c:v>
                </c:pt>
                <c:pt idx="7">
                  <c:v>658.00842699999998</c:v>
                </c:pt>
                <c:pt idx="8">
                  <c:v>636.29168300000003</c:v>
                </c:pt>
                <c:pt idx="9">
                  <c:v>489.44989399999997</c:v>
                </c:pt>
                <c:pt idx="10">
                  <c:v>611.54845599999999</c:v>
                </c:pt>
                <c:pt idx="11">
                  <c:v>602.40961700000003</c:v>
                </c:pt>
                <c:pt idx="12">
                  <c:v>489.184754</c:v>
                </c:pt>
                <c:pt idx="13">
                  <c:v>546.47371099999998</c:v>
                </c:pt>
                <c:pt idx="14">
                  <c:v>610.84347300000002</c:v>
                </c:pt>
                <c:pt idx="15">
                  <c:v>618.59551999999996</c:v>
                </c:pt>
                <c:pt idx="16">
                  <c:v>697.10975300000007</c:v>
                </c:pt>
                <c:pt idx="17">
                  <c:v>738.35585400000002</c:v>
                </c:pt>
                <c:pt idx="18">
                  <c:v>780.70452399999999</c:v>
                </c:pt>
                <c:pt idx="19">
                  <c:v>824.08908600000007</c:v>
                </c:pt>
                <c:pt idx="20">
                  <c:v>740.72498600000006</c:v>
                </c:pt>
                <c:pt idx="21">
                  <c:v>609.35230923809524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63138112"/>
        <c:axId val="-863148992"/>
      </c:barChart>
      <c:catAx>
        <c:axId val="-86313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863148992"/>
        <c:crosses val="autoZero"/>
        <c:auto val="1"/>
        <c:lblAlgn val="ctr"/>
        <c:lblOffset val="100"/>
        <c:noMultiLvlLbl val="0"/>
      </c:catAx>
      <c:valAx>
        <c:axId val="-86314899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milhões de euros</a:t>
                </a:r>
              </a:p>
            </c:rich>
          </c:tx>
          <c:layout>
            <c:manualLayout>
              <c:xMode val="edge"/>
              <c:yMode val="edge"/>
              <c:x val="4.057865519272174E-2"/>
              <c:y val="0.236835537918871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863138112"/>
        <c:crosses val="autoZero"/>
        <c:crossBetween val="between"/>
        <c:majorUnit val="250"/>
      </c:valAx>
    </c:plotArea>
    <c:legend>
      <c:legendPos val="b"/>
      <c:layout>
        <c:manualLayout>
          <c:xMode val="edge"/>
          <c:yMode val="edge"/>
          <c:x val="0.40322288816823526"/>
          <c:y val="0.90550529100529098"/>
          <c:w val="0.16177556058353321"/>
          <c:h val="9.44947089947090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>
      <c:oddFooter>&amp;L&amp;"-,Bold"&amp;8&amp;K008080Fonte&amp;"-,Regular"&amp;K01+000: INE/GPP&amp;R&amp;8* dados provisórios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F!A1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Agricultura!A1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ilvicultura&#170;!A1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35715</xdr:colOff>
      <xdr:row>1</xdr:row>
      <xdr:rowOff>566737</xdr:rowOff>
    </xdr:from>
    <xdr:to>
      <xdr:col>3</xdr:col>
      <xdr:colOff>3095715</xdr:colOff>
      <xdr:row>3</xdr:row>
      <xdr:rowOff>48415</xdr:rowOff>
    </xdr:to>
    <xdr:pic>
      <xdr:nvPicPr>
        <xdr:cNvPr id="7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59" y="971550"/>
          <a:ext cx="3060000" cy="481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214312</xdr:colOff>
      <xdr:row>0</xdr:row>
      <xdr:rowOff>178599</xdr:rowOff>
    </xdr:from>
    <xdr:to>
      <xdr:col>3</xdr:col>
      <xdr:colOff>2017968</xdr:colOff>
      <xdr:row>1</xdr:row>
      <xdr:rowOff>171410</xdr:rowOff>
    </xdr:to>
    <xdr:pic>
      <xdr:nvPicPr>
        <xdr:cNvPr id="8" name="Imagem 7" descr="Gabinete de Planeamento, Políticas e Administração Geral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178599"/>
          <a:ext cx="2270381" cy="402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</xdr:rowOff>
    </xdr:from>
    <xdr:to>
      <xdr:col>23</xdr:col>
      <xdr:colOff>476250</xdr:colOff>
      <xdr:row>33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0</xdr:row>
      <xdr:rowOff>66675</xdr:rowOff>
    </xdr:from>
    <xdr:to>
      <xdr:col>8</xdr:col>
      <xdr:colOff>95250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 tooltip="Índice"/>
        </xdr:cNvPr>
        <xdr:cNvSpPr txBox="1"/>
      </xdr:nvSpPr>
      <xdr:spPr>
        <a:xfrm>
          <a:off x="7553325" y="66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26</xdr:col>
      <xdr:colOff>76200</xdr:colOff>
      <xdr:row>23</xdr:row>
      <xdr:rowOff>161925</xdr:rowOff>
    </xdr:from>
    <xdr:to>
      <xdr:col>26</xdr:col>
      <xdr:colOff>638175</xdr:colOff>
      <xdr:row>24</xdr:row>
      <xdr:rowOff>190500</xdr:rowOff>
    </xdr:to>
    <xdr:sp macro="" textlink="">
      <xdr:nvSpPr>
        <xdr:cNvPr id="4" name="CaixaDeTexto 3">
          <a:hlinkClick xmlns:r="http://schemas.openxmlformats.org/officeDocument/2006/relationships" r:id="rId2" tooltip="Índice"/>
        </xdr:cNvPr>
        <xdr:cNvSpPr txBox="1"/>
      </xdr:nvSpPr>
      <xdr:spPr>
        <a:xfrm>
          <a:off x="20231100" y="5124450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47625</xdr:rowOff>
    </xdr:from>
    <xdr:to>
      <xdr:col>23</xdr:col>
      <xdr:colOff>600075</xdr:colOff>
      <xdr:row>29</xdr:row>
      <xdr:rowOff>29625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438150</xdr:colOff>
      <xdr:row>0</xdr:row>
      <xdr:rowOff>66675</xdr:rowOff>
    </xdr:from>
    <xdr:to>
      <xdr:col>9</xdr:col>
      <xdr:colOff>295275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 tooltip="Índice"/>
        </xdr:cNvPr>
        <xdr:cNvSpPr txBox="1"/>
      </xdr:nvSpPr>
      <xdr:spPr>
        <a:xfrm>
          <a:off x="8705850" y="66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26</xdr:col>
      <xdr:colOff>95250</xdr:colOff>
      <xdr:row>19</xdr:row>
      <xdr:rowOff>114300</xdr:rowOff>
    </xdr:from>
    <xdr:to>
      <xdr:col>26</xdr:col>
      <xdr:colOff>657225</xdr:colOff>
      <xdr:row>20</xdr:row>
      <xdr:rowOff>142875</xdr:rowOff>
    </xdr:to>
    <xdr:sp macro="" textlink="">
      <xdr:nvSpPr>
        <xdr:cNvPr id="4" name="CaixaDeTexto 3">
          <a:hlinkClick xmlns:r="http://schemas.openxmlformats.org/officeDocument/2006/relationships" r:id="rId2" tooltip="Índice"/>
        </xdr:cNvPr>
        <xdr:cNvSpPr txBox="1"/>
      </xdr:nvSpPr>
      <xdr:spPr>
        <a:xfrm>
          <a:off x="20497800" y="431482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23</xdr:col>
      <xdr:colOff>495299</xdr:colOff>
      <xdr:row>25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400050</xdr:colOff>
      <xdr:row>0</xdr:row>
      <xdr:rowOff>66675</xdr:rowOff>
    </xdr:from>
    <xdr:to>
      <xdr:col>7</xdr:col>
      <xdr:colOff>257175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 tooltip="Índice"/>
        </xdr:cNvPr>
        <xdr:cNvSpPr txBox="1"/>
      </xdr:nvSpPr>
      <xdr:spPr>
        <a:xfrm>
          <a:off x="7772400" y="66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26</xdr:col>
      <xdr:colOff>95250</xdr:colOff>
      <xdr:row>15</xdr:row>
      <xdr:rowOff>114300</xdr:rowOff>
    </xdr:from>
    <xdr:to>
      <xdr:col>26</xdr:col>
      <xdr:colOff>657225</xdr:colOff>
      <xdr:row>16</xdr:row>
      <xdr:rowOff>142875</xdr:rowOff>
    </xdr:to>
    <xdr:sp macro="" textlink="">
      <xdr:nvSpPr>
        <xdr:cNvPr id="6" name="CaixaDeTexto 5">
          <a:hlinkClick xmlns:r="http://schemas.openxmlformats.org/officeDocument/2006/relationships" r:id="rId2" tooltip="Índice"/>
        </xdr:cNvPr>
        <xdr:cNvSpPr txBox="1"/>
      </xdr:nvSpPr>
      <xdr:spPr>
        <a:xfrm>
          <a:off x="20497800" y="431482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19050</xdr:rowOff>
    </xdr:from>
    <xdr:to>
      <xdr:col>23</xdr:col>
      <xdr:colOff>533400</xdr:colOff>
      <xdr:row>17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447675</xdr:colOff>
      <xdr:row>0</xdr:row>
      <xdr:rowOff>66675</xdr:rowOff>
    </xdr:from>
    <xdr:to>
      <xdr:col>7</xdr:col>
      <xdr:colOff>304800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 tooltip="Índice"/>
        </xdr:cNvPr>
        <xdr:cNvSpPr txBox="1"/>
      </xdr:nvSpPr>
      <xdr:spPr>
        <a:xfrm>
          <a:off x="7753350" y="66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26</xdr:col>
      <xdr:colOff>95250</xdr:colOff>
      <xdr:row>7</xdr:row>
      <xdr:rowOff>114300</xdr:rowOff>
    </xdr:from>
    <xdr:to>
      <xdr:col>26</xdr:col>
      <xdr:colOff>657225</xdr:colOff>
      <xdr:row>8</xdr:row>
      <xdr:rowOff>142875</xdr:rowOff>
    </xdr:to>
    <xdr:sp macro="" textlink="">
      <xdr:nvSpPr>
        <xdr:cNvPr id="5" name="CaixaDeTexto 4">
          <a:hlinkClick xmlns:r="http://schemas.openxmlformats.org/officeDocument/2006/relationships" r:id="rId2" tooltip="Índice"/>
        </xdr:cNvPr>
        <xdr:cNvSpPr txBox="1"/>
      </xdr:nvSpPr>
      <xdr:spPr>
        <a:xfrm>
          <a:off x="21012150" y="355282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19050</xdr:rowOff>
    </xdr:from>
    <xdr:to>
      <xdr:col>23</xdr:col>
      <xdr:colOff>438150</xdr:colOff>
      <xdr:row>17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447675</xdr:colOff>
      <xdr:row>0</xdr:row>
      <xdr:rowOff>66675</xdr:rowOff>
    </xdr:from>
    <xdr:to>
      <xdr:col>9</xdr:col>
      <xdr:colOff>304800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 tooltip="Índice"/>
        </xdr:cNvPr>
        <xdr:cNvSpPr txBox="1"/>
      </xdr:nvSpPr>
      <xdr:spPr>
        <a:xfrm>
          <a:off x="8515350" y="66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26</xdr:col>
      <xdr:colOff>95250</xdr:colOff>
      <xdr:row>7</xdr:row>
      <xdr:rowOff>114300</xdr:rowOff>
    </xdr:from>
    <xdr:to>
      <xdr:col>26</xdr:col>
      <xdr:colOff>657225</xdr:colOff>
      <xdr:row>8</xdr:row>
      <xdr:rowOff>142875</xdr:rowOff>
    </xdr:to>
    <xdr:sp macro="" textlink="">
      <xdr:nvSpPr>
        <xdr:cNvPr id="5" name="CaixaDeTexto 4">
          <a:hlinkClick xmlns:r="http://schemas.openxmlformats.org/officeDocument/2006/relationships" r:id="rId2" tooltip="Índice"/>
        </xdr:cNvPr>
        <xdr:cNvSpPr txBox="1"/>
      </xdr:nvSpPr>
      <xdr:spPr>
        <a:xfrm>
          <a:off x="20945475" y="225742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23</xdr:col>
      <xdr:colOff>523874</xdr:colOff>
      <xdr:row>17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0</xdr:row>
      <xdr:rowOff>66675</xdr:rowOff>
    </xdr:from>
    <xdr:to>
      <xdr:col>8</xdr:col>
      <xdr:colOff>628650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 tooltip="Índice"/>
        </xdr:cNvPr>
        <xdr:cNvSpPr txBox="1"/>
      </xdr:nvSpPr>
      <xdr:spPr>
        <a:xfrm>
          <a:off x="8134350" y="66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26</xdr:col>
      <xdr:colOff>95250</xdr:colOff>
      <xdr:row>7</xdr:row>
      <xdr:rowOff>114300</xdr:rowOff>
    </xdr:from>
    <xdr:to>
      <xdr:col>26</xdr:col>
      <xdr:colOff>657225</xdr:colOff>
      <xdr:row>8</xdr:row>
      <xdr:rowOff>142875</xdr:rowOff>
    </xdr:to>
    <xdr:sp macro="" textlink="">
      <xdr:nvSpPr>
        <xdr:cNvPr id="5" name="CaixaDeTexto 4">
          <a:hlinkClick xmlns:r="http://schemas.openxmlformats.org/officeDocument/2006/relationships" r:id="rId2" tooltip="Índice"/>
        </xdr:cNvPr>
        <xdr:cNvSpPr txBox="1"/>
      </xdr:nvSpPr>
      <xdr:spPr>
        <a:xfrm>
          <a:off x="20297775" y="225742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581025</xdr:colOff>
      <xdr:row>1</xdr:row>
      <xdr:rowOff>123824</xdr:rowOff>
    </xdr:from>
    <xdr:to>
      <xdr:col>16</xdr:col>
      <xdr:colOff>66675</xdr:colOff>
      <xdr:row>3</xdr:row>
      <xdr:rowOff>76199</xdr:rowOff>
    </xdr:to>
    <xdr:sp macro="" textlink="">
      <xdr:nvSpPr>
        <xdr:cNvPr id="2" name="CaixaDeTexto 1">
          <a:hlinkClick xmlns:r="http://schemas.openxmlformats.org/officeDocument/2006/relationships" r:id="rId1" tooltip="Índice"/>
        </xdr:cNvPr>
        <xdr:cNvSpPr txBox="1"/>
      </xdr:nvSpPr>
      <xdr:spPr>
        <a:xfrm>
          <a:off x="11458575" y="447674"/>
          <a:ext cx="704850" cy="4095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14</xdr:col>
      <xdr:colOff>409575</xdr:colOff>
      <xdr:row>13</xdr:row>
      <xdr:rowOff>133349</xdr:rowOff>
    </xdr:from>
    <xdr:to>
      <xdr:col>16</xdr:col>
      <xdr:colOff>276225</xdr:colOff>
      <xdr:row>13</xdr:row>
      <xdr:rowOff>361950</xdr:rowOff>
    </xdr:to>
    <xdr:sp macro="" textlink="">
      <xdr:nvSpPr>
        <xdr:cNvPr id="3" name="CaixaDeTexto 2">
          <a:hlinkClick xmlns:r="http://schemas.openxmlformats.org/officeDocument/2006/relationships" r:id="rId2" tooltip="A1"/>
        </xdr:cNvPr>
        <xdr:cNvSpPr txBox="1"/>
      </xdr:nvSpPr>
      <xdr:spPr>
        <a:xfrm>
          <a:off x="11287125" y="2790824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352425</xdr:colOff>
      <xdr:row>52</xdr:row>
      <xdr:rowOff>142875</xdr:rowOff>
    </xdr:from>
    <xdr:to>
      <xdr:col>16</xdr:col>
      <xdr:colOff>219075</xdr:colOff>
      <xdr:row>52</xdr:row>
      <xdr:rowOff>371476</xdr:rowOff>
    </xdr:to>
    <xdr:sp macro="" textlink="">
      <xdr:nvSpPr>
        <xdr:cNvPr id="4" name="CaixaDeTexto 3">
          <a:hlinkClick xmlns:r="http://schemas.openxmlformats.org/officeDocument/2006/relationships" r:id="rId2" tooltip="A1"/>
        </xdr:cNvPr>
        <xdr:cNvSpPr txBox="1"/>
      </xdr:nvSpPr>
      <xdr:spPr>
        <a:xfrm>
          <a:off x="11229975" y="12287250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428625</xdr:colOff>
      <xdr:row>67</xdr:row>
      <xdr:rowOff>190500</xdr:rowOff>
    </xdr:from>
    <xdr:to>
      <xdr:col>16</xdr:col>
      <xdr:colOff>295275</xdr:colOff>
      <xdr:row>67</xdr:row>
      <xdr:rowOff>419101</xdr:rowOff>
    </xdr:to>
    <xdr:sp macro="" textlink="">
      <xdr:nvSpPr>
        <xdr:cNvPr id="5" name="CaixaDeTexto 4">
          <a:hlinkClick xmlns:r="http://schemas.openxmlformats.org/officeDocument/2006/relationships" r:id="rId2" tooltip="A1"/>
        </xdr:cNvPr>
        <xdr:cNvSpPr txBox="1"/>
      </xdr:nvSpPr>
      <xdr:spPr>
        <a:xfrm>
          <a:off x="11306175" y="16106775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438150</xdr:colOff>
      <xdr:row>82</xdr:row>
      <xdr:rowOff>180975</xdr:rowOff>
    </xdr:from>
    <xdr:to>
      <xdr:col>16</xdr:col>
      <xdr:colOff>304800</xdr:colOff>
      <xdr:row>82</xdr:row>
      <xdr:rowOff>409576</xdr:rowOff>
    </xdr:to>
    <xdr:sp macro="" textlink="">
      <xdr:nvSpPr>
        <xdr:cNvPr id="6" name="CaixaDeTexto 5">
          <a:hlinkClick xmlns:r="http://schemas.openxmlformats.org/officeDocument/2006/relationships" r:id="rId2" tooltip="A1"/>
        </xdr:cNvPr>
        <xdr:cNvSpPr txBox="1"/>
      </xdr:nvSpPr>
      <xdr:spPr>
        <a:xfrm>
          <a:off x="11315700" y="19869150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361950</xdr:colOff>
      <xdr:row>97</xdr:row>
      <xdr:rowOff>180975</xdr:rowOff>
    </xdr:from>
    <xdr:to>
      <xdr:col>16</xdr:col>
      <xdr:colOff>228600</xdr:colOff>
      <xdr:row>97</xdr:row>
      <xdr:rowOff>409576</xdr:rowOff>
    </xdr:to>
    <xdr:sp macro="" textlink="">
      <xdr:nvSpPr>
        <xdr:cNvPr id="7" name="CaixaDeTexto 6">
          <a:hlinkClick xmlns:r="http://schemas.openxmlformats.org/officeDocument/2006/relationships" r:id="rId2" tooltip="A1"/>
        </xdr:cNvPr>
        <xdr:cNvSpPr txBox="1"/>
      </xdr:nvSpPr>
      <xdr:spPr>
        <a:xfrm>
          <a:off x="11239500" y="23641050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371475</xdr:colOff>
      <xdr:row>113</xdr:row>
      <xdr:rowOff>200025</xdr:rowOff>
    </xdr:from>
    <xdr:to>
      <xdr:col>16</xdr:col>
      <xdr:colOff>238125</xdr:colOff>
      <xdr:row>113</xdr:row>
      <xdr:rowOff>428626</xdr:rowOff>
    </xdr:to>
    <xdr:sp macro="" textlink="">
      <xdr:nvSpPr>
        <xdr:cNvPr id="8" name="CaixaDeTexto 7">
          <a:hlinkClick xmlns:r="http://schemas.openxmlformats.org/officeDocument/2006/relationships" r:id="rId2" tooltip="A1"/>
        </xdr:cNvPr>
        <xdr:cNvSpPr txBox="1"/>
      </xdr:nvSpPr>
      <xdr:spPr>
        <a:xfrm>
          <a:off x="11249025" y="27622500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352425</xdr:colOff>
      <xdr:row>128</xdr:row>
      <xdr:rowOff>180975</xdr:rowOff>
    </xdr:from>
    <xdr:to>
      <xdr:col>16</xdr:col>
      <xdr:colOff>219075</xdr:colOff>
      <xdr:row>128</xdr:row>
      <xdr:rowOff>409576</xdr:rowOff>
    </xdr:to>
    <xdr:sp macro="" textlink="">
      <xdr:nvSpPr>
        <xdr:cNvPr id="9" name="CaixaDeTexto 8">
          <a:hlinkClick xmlns:r="http://schemas.openxmlformats.org/officeDocument/2006/relationships" r:id="rId2" tooltip="A1"/>
        </xdr:cNvPr>
        <xdr:cNvSpPr txBox="1"/>
      </xdr:nvSpPr>
      <xdr:spPr>
        <a:xfrm>
          <a:off x="11229975" y="31375350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361950</xdr:colOff>
      <xdr:row>143</xdr:row>
      <xdr:rowOff>152400</xdr:rowOff>
    </xdr:from>
    <xdr:to>
      <xdr:col>16</xdr:col>
      <xdr:colOff>228600</xdr:colOff>
      <xdr:row>143</xdr:row>
      <xdr:rowOff>381001</xdr:rowOff>
    </xdr:to>
    <xdr:sp macro="" textlink="">
      <xdr:nvSpPr>
        <xdr:cNvPr id="10" name="CaixaDeTexto 9">
          <a:hlinkClick xmlns:r="http://schemas.openxmlformats.org/officeDocument/2006/relationships" r:id="rId2" tooltip="A1"/>
        </xdr:cNvPr>
        <xdr:cNvSpPr txBox="1"/>
      </xdr:nvSpPr>
      <xdr:spPr>
        <a:xfrm>
          <a:off x="11239500" y="35118675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428625</xdr:colOff>
      <xdr:row>160</xdr:row>
      <xdr:rowOff>171450</xdr:rowOff>
    </xdr:from>
    <xdr:to>
      <xdr:col>16</xdr:col>
      <xdr:colOff>295275</xdr:colOff>
      <xdr:row>160</xdr:row>
      <xdr:rowOff>400051</xdr:rowOff>
    </xdr:to>
    <xdr:sp macro="" textlink="">
      <xdr:nvSpPr>
        <xdr:cNvPr id="11" name="CaixaDeTexto 10">
          <a:hlinkClick xmlns:r="http://schemas.openxmlformats.org/officeDocument/2006/relationships" r:id="rId2" tooltip="A1"/>
        </xdr:cNvPr>
        <xdr:cNvSpPr txBox="1"/>
      </xdr:nvSpPr>
      <xdr:spPr>
        <a:xfrm>
          <a:off x="11306175" y="39319200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409575</xdr:colOff>
      <xdr:row>175</xdr:row>
      <xdr:rowOff>161925</xdr:rowOff>
    </xdr:from>
    <xdr:to>
      <xdr:col>16</xdr:col>
      <xdr:colOff>276225</xdr:colOff>
      <xdr:row>175</xdr:row>
      <xdr:rowOff>390526</xdr:rowOff>
    </xdr:to>
    <xdr:sp macro="" textlink="">
      <xdr:nvSpPr>
        <xdr:cNvPr id="12" name="CaixaDeTexto 11">
          <a:hlinkClick xmlns:r="http://schemas.openxmlformats.org/officeDocument/2006/relationships" r:id="rId2" tooltip="A1"/>
        </xdr:cNvPr>
        <xdr:cNvSpPr txBox="1"/>
      </xdr:nvSpPr>
      <xdr:spPr>
        <a:xfrm>
          <a:off x="11287125" y="43081575"/>
          <a:ext cx="1085850" cy="22860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1</xdr:row>
      <xdr:rowOff>219075</xdr:rowOff>
    </xdr:from>
    <xdr:to>
      <xdr:col>16</xdr:col>
      <xdr:colOff>123825</xdr:colOff>
      <xdr:row>3</xdr:row>
      <xdr:rowOff>180975</xdr:rowOff>
    </xdr:to>
    <xdr:sp macro="" textlink="">
      <xdr:nvSpPr>
        <xdr:cNvPr id="2" name="CaixaDeTexto 1">
          <a:hlinkClick xmlns:r="http://schemas.openxmlformats.org/officeDocument/2006/relationships" r:id="rId1" tooltip="Índice"/>
        </xdr:cNvPr>
        <xdr:cNvSpPr txBox="1"/>
      </xdr:nvSpPr>
      <xdr:spPr>
        <a:xfrm>
          <a:off x="9906000" y="542925"/>
          <a:ext cx="704850" cy="4095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14</xdr:col>
      <xdr:colOff>314324</xdr:colOff>
      <xdr:row>11</xdr:row>
      <xdr:rowOff>161924</xdr:rowOff>
    </xdr:from>
    <xdr:to>
      <xdr:col>16</xdr:col>
      <xdr:colOff>372824</xdr:colOff>
      <xdr:row>11</xdr:row>
      <xdr:rowOff>392324</xdr:rowOff>
    </xdr:to>
    <xdr:sp macro="" textlink="">
      <xdr:nvSpPr>
        <xdr:cNvPr id="3" name="CaixaDeTexto 2">
          <a:hlinkClick xmlns:r="http://schemas.openxmlformats.org/officeDocument/2006/relationships" r:id="rId2" tooltip="A1"/>
        </xdr:cNvPr>
        <xdr:cNvSpPr txBox="1"/>
      </xdr:nvSpPr>
      <xdr:spPr>
        <a:xfrm>
          <a:off x="9772649" y="2466974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323850</xdr:colOff>
      <xdr:row>31</xdr:row>
      <xdr:rowOff>161925</xdr:rowOff>
    </xdr:from>
    <xdr:to>
      <xdr:col>16</xdr:col>
      <xdr:colOff>382350</xdr:colOff>
      <xdr:row>31</xdr:row>
      <xdr:rowOff>392325</xdr:rowOff>
    </xdr:to>
    <xdr:sp macro="" textlink="">
      <xdr:nvSpPr>
        <xdr:cNvPr id="4" name="CaixaDeTexto 3">
          <a:hlinkClick xmlns:r="http://schemas.openxmlformats.org/officeDocument/2006/relationships" r:id="rId2" tooltip="A1"/>
        </xdr:cNvPr>
        <xdr:cNvSpPr txBox="1"/>
      </xdr:nvSpPr>
      <xdr:spPr>
        <a:xfrm>
          <a:off x="9782175" y="7543800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390525</xdr:colOff>
      <xdr:row>41</xdr:row>
      <xdr:rowOff>152400</xdr:rowOff>
    </xdr:from>
    <xdr:to>
      <xdr:col>16</xdr:col>
      <xdr:colOff>449025</xdr:colOff>
      <xdr:row>41</xdr:row>
      <xdr:rowOff>382800</xdr:rowOff>
    </xdr:to>
    <xdr:sp macro="" textlink="">
      <xdr:nvSpPr>
        <xdr:cNvPr id="5" name="CaixaDeTexto 4">
          <a:hlinkClick xmlns:r="http://schemas.openxmlformats.org/officeDocument/2006/relationships" r:id="rId2" tooltip="A1"/>
        </xdr:cNvPr>
        <xdr:cNvSpPr txBox="1"/>
      </xdr:nvSpPr>
      <xdr:spPr>
        <a:xfrm>
          <a:off x="9848850" y="10039350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352425</xdr:colOff>
      <xdr:row>72</xdr:row>
      <xdr:rowOff>180975</xdr:rowOff>
    </xdr:from>
    <xdr:to>
      <xdr:col>16</xdr:col>
      <xdr:colOff>410925</xdr:colOff>
      <xdr:row>72</xdr:row>
      <xdr:rowOff>411375</xdr:rowOff>
    </xdr:to>
    <xdr:sp macro="" textlink="">
      <xdr:nvSpPr>
        <xdr:cNvPr id="6" name="CaixaDeTexto 5">
          <a:hlinkClick xmlns:r="http://schemas.openxmlformats.org/officeDocument/2006/relationships" r:id="rId2" tooltip="A1"/>
        </xdr:cNvPr>
        <xdr:cNvSpPr txBox="1"/>
      </xdr:nvSpPr>
      <xdr:spPr>
        <a:xfrm>
          <a:off x="9810750" y="17535525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361950</xdr:colOff>
      <xdr:row>104</xdr:row>
      <xdr:rowOff>152400</xdr:rowOff>
    </xdr:from>
    <xdr:to>
      <xdr:col>16</xdr:col>
      <xdr:colOff>420450</xdr:colOff>
      <xdr:row>104</xdr:row>
      <xdr:rowOff>382800</xdr:rowOff>
    </xdr:to>
    <xdr:sp macro="" textlink="">
      <xdr:nvSpPr>
        <xdr:cNvPr id="7" name="CaixaDeTexto 6">
          <a:hlinkClick xmlns:r="http://schemas.openxmlformats.org/officeDocument/2006/relationships" r:id="rId2" tooltip="A1"/>
        </xdr:cNvPr>
        <xdr:cNvSpPr txBox="1"/>
      </xdr:nvSpPr>
      <xdr:spPr>
        <a:xfrm>
          <a:off x="9820275" y="25136475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371475</xdr:colOff>
      <xdr:row>135</xdr:row>
      <xdr:rowOff>161925</xdr:rowOff>
    </xdr:from>
    <xdr:to>
      <xdr:col>16</xdr:col>
      <xdr:colOff>429975</xdr:colOff>
      <xdr:row>135</xdr:row>
      <xdr:rowOff>392325</xdr:rowOff>
    </xdr:to>
    <xdr:sp macro="" textlink="">
      <xdr:nvSpPr>
        <xdr:cNvPr id="8" name="CaixaDeTexto 7">
          <a:hlinkClick xmlns:r="http://schemas.openxmlformats.org/officeDocument/2006/relationships" r:id="rId2" tooltip="A1"/>
        </xdr:cNvPr>
        <xdr:cNvSpPr txBox="1"/>
      </xdr:nvSpPr>
      <xdr:spPr>
        <a:xfrm>
          <a:off x="9829800" y="32613600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295275</xdr:colOff>
      <xdr:row>154</xdr:row>
      <xdr:rowOff>190500</xdr:rowOff>
    </xdr:from>
    <xdr:to>
      <xdr:col>16</xdr:col>
      <xdr:colOff>353775</xdr:colOff>
      <xdr:row>154</xdr:row>
      <xdr:rowOff>420900</xdr:rowOff>
    </xdr:to>
    <xdr:sp macro="" textlink="">
      <xdr:nvSpPr>
        <xdr:cNvPr id="9" name="CaixaDeTexto 8">
          <a:hlinkClick xmlns:r="http://schemas.openxmlformats.org/officeDocument/2006/relationships" r:id="rId2" tooltip="A1"/>
        </xdr:cNvPr>
        <xdr:cNvSpPr txBox="1"/>
      </xdr:nvSpPr>
      <xdr:spPr>
        <a:xfrm>
          <a:off x="9753600" y="37452300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352425</xdr:colOff>
      <xdr:row>173</xdr:row>
      <xdr:rowOff>200025</xdr:rowOff>
    </xdr:from>
    <xdr:to>
      <xdr:col>16</xdr:col>
      <xdr:colOff>410925</xdr:colOff>
      <xdr:row>173</xdr:row>
      <xdr:rowOff>430425</xdr:rowOff>
    </xdr:to>
    <xdr:sp macro="" textlink="">
      <xdr:nvSpPr>
        <xdr:cNvPr id="10" name="CaixaDeTexto 9">
          <a:hlinkClick xmlns:r="http://schemas.openxmlformats.org/officeDocument/2006/relationships" r:id="rId2" tooltip="A1"/>
        </xdr:cNvPr>
        <xdr:cNvSpPr txBox="1"/>
      </xdr:nvSpPr>
      <xdr:spPr>
        <a:xfrm>
          <a:off x="9810750" y="42271950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1</xdr:row>
      <xdr:rowOff>114300</xdr:rowOff>
    </xdr:from>
    <xdr:to>
      <xdr:col>16</xdr:col>
      <xdr:colOff>114300</xdr:colOff>
      <xdr:row>3</xdr:row>
      <xdr:rowOff>104775</xdr:rowOff>
    </xdr:to>
    <xdr:sp macro="" textlink="">
      <xdr:nvSpPr>
        <xdr:cNvPr id="4" name="CaixaDeTexto 3">
          <a:hlinkClick xmlns:r="http://schemas.openxmlformats.org/officeDocument/2006/relationships" r:id="rId1" tooltip="Índice"/>
        </xdr:cNvPr>
        <xdr:cNvSpPr txBox="1"/>
      </xdr:nvSpPr>
      <xdr:spPr>
        <a:xfrm>
          <a:off x="10401300" y="114300"/>
          <a:ext cx="704850" cy="4095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400" b="1"/>
            <a:t>Índice</a:t>
          </a:r>
        </a:p>
      </xdr:txBody>
    </xdr:sp>
    <xdr:clientData fPrintsWithSheet="0"/>
  </xdr:twoCellAnchor>
  <xdr:twoCellAnchor>
    <xdr:from>
      <xdr:col>14</xdr:col>
      <xdr:colOff>304800</xdr:colOff>
      <xdr:row>6</xdr:row>
      <xdr:rowOff>142875</xdr:rowOff>
    </xdr:from>
    <xdr:to>
      <xdr:col>16</xdr:col>
      <xdr:colOff>363300</xdr:colOff>
      <xdr:row>6</xdr:row>
      <xdr:rowOff>373275</xdr:rowOff>
    </xdr:to>
    <xdr:sp macro="" textlink="">
      <xdr:nvSpPr>
        <xdr:cNvPr id="6" name="CaixaDeTexto 5">
          <a:hlinkClick xmlns:r="http://schemas.openxmlformats.org/officeDocument/2006/relationships" r:id="rId2" tooltip="A1"/>
        </xdr:cNvPr>
        <xdr:cNvSpPr txBox="1"/>
      </xdr:nvSpPr>
      <xdr:spPr>
        <a:xfrm>
          <a:off x="10267950" y="1371600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333375</xdr:colOff>
      <xdr:row>33</xdr:row>
      <xdr:rowOff>133350</xdr:rowOff>
    </xdr:from>
    <xdr:to>
      <xdr:col>16</xdr:col>
      <xdr:colOff>391875</xdr:colOff>
      <xdr:row>33</xdr:row>
      <xdr:rowOff>363750</xdr:rowOff>
    </xdr:to>
    <xdr:sp macro="" textlink="">
      <xdr:nvSpPr>
        <xdr:cNvPr id="7" name="CaixaDeTexto 6">
          <a:hlinkClick xmlns:r="http://schemas.openxmlformats.org/officeDocument/2006/relationships" r:id="rId2" tooltip="A1"/>
        </xdr:cNvPr>
        <xdr:cNvSpPr txBox="1"/>
      </xdr:nvSpPr>
      <xdr:spPr>
        <a:xfrm>
          <a:off x="10296525" y="7639050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  <xdr:twoCellAnchor>
    <xdr:from>
      <xdr:col>14</xdr:col>
      <xdr:colOff>342900</xdr:colOff>
      <xdr:row>60</xdr:row>
      <xdr:rowOff>161925</xdr:rowOff>
    </xdr:from>
    <xdr:to>
      <xdr:col>16</xdr:col>
      <xdr:colOff>401400</xdr:colOff>
      <xdr:row>60</xdr:row>
      <xdr:rowOff>392325</xdr:rowOff>
    </xdr:to>
    <xdr:sp macro="" textlink="">
      <xdr:nvSpPr>
        <xdr:cNvPr id="8" name="CaixaDeTexto 7">
          <a:hlinkClick xmlns:r="http://schemas.openxmlformats.org/officeDocument/2006/relationships" r:id="rId2" tooltip="A1"/>
        </xdr:cNvPr>
        <xdr:cNvSpPr txBox="1"/>
      </xdr:nvSpPr>
      <xdr:spPr>
        <a:xfrm>
          <a:off x="10306050" y="14182725"/>
          <a:ext cx="1087200" cy="2304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100" b="0">
              <a:solidFill>
                <a:srgbClr val="008080"/>
              </a:solidFill>
            </a:rPr>
            <a:t>Topo da página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152400</xdr:rowOff>
    </xdr:from>
    <xdr:to>
      <xdr:col>23</xdr:col>
      <xdr:colOff>552450</xdr:colOff>
      <xdr:row>24</xdr:row>
      <xdr:rowOff>201075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0</xdr:row>
      <xdr:rowOff>47625</xdr:rowOff>
    </xdr:from>
    <xdr:to>
      <xdr:col>8</xdr:col>
      <xdr:colOff>600075</xdr:colOff>
      <xdr:row>0</xdr:row>
      <xdr:rowOff>304800</xdr:rowOff>
    </xdr:to>
    <xdr:sp macro="" textlink="">
      <xdr:nvSpPr>
        <xdr:cNvPr id="3" name="CaixaDeTexto 2">
          <a:hlinkClick xmlns:r="http://schemas.openxmlformats.org/officeDocument/2006/relationships" r:id="rId2" tooltip="Índice"/>
        </xdr:cNvPr>
        <xdr:cNvSpPr txBox="1"/>
      </xdr:nvSpPr>
      <xdr:spPr>
        <a:xfrm>
          <a:off x="9277350" y="4762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25</xdr:col>
      <xdr:colOff>714375</xdr:colOff>
      <xdr:row>15</xdr:row>
      <xdr:rowOff>209550</xdr:rowOff>
    </xdr:from>
    <xdr:to>
      <xdr:col>26</xdr:col>
      <xdr:colOff>533400</xdr:colOff>
      <xdr:row>17</xdr:row>
      <xdr:rowOff>9525</xdr:rowOff>
    </xdr:to>
    <xdr:sp macro="" textlink="">
      <xdr:nvSpPr>
        <xdr:cNvPr id="4" name="CaixaDeTexto 3">
          <a:hlinkClick xmlns:r="http://schemas.openxmlformats.org/officeDocument/2006/relationships" r:id="rId2" tooltip="Índice"/>
        </xdr:cNvPr>
        <xdr:cNvSpPr txBox="1"/>
      </xdr:nvSpPr>
      <xdr:spPr>
        <a:xfrm>
          <a:off x="21345525" y="36480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15</xdr:row>
      <xdr:rowOff>19050</xdr:rowOff>
    </xdr:from>
    <xdr:to>
      <xdr:col>23</xdr:col>
      <xdr:colOff>314325</xdr:colOff>
      <xdr:row>25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0</xdr:row>
      <xdr:rowOff>57150</xdr:rowOff>
    </xdr:from>
    <xdr:to>
      <xdr:col>6</xdr:col>
      <xdr:colOff>666750</xdr:colOff>
      <xdr:row>0</xdr:row>
      <xdr:rowOff>314325</xdr:rowOff>
    </xdr:to>
    <xdr:sp macro="" textlink="">
      <xdr:nvSpPr>
        <xdr:cNvPr id="4" name="CaixaDeTexto 3">
          <a:hlinkClick xmlns:r="http://schemas.openxmlformats.org/officeDocument/2006/relationships" r:id="rId2" tooltip="Índice"/>
        </xdr:cNvPr>
        <xdr:cNvSpPr txBox="1"/>
      </xdr:nvSpPr>
      <xdr:spPr>
        <a:xfrm>
          <a:off x="7800975" y="57150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26</xdr:col>
      <xdr:colOff>66675</xdr:colOff>
      <xdr:row>15</xdr:row>
      <xdr:rowOff>200025</xdr:rowOff>
    </xdr:from>
    <xdr:to>
      <xdr:col>26</xdr:col>
      <xdr:colOff>628650</xdr:colOff>
      <xdr:row>17</xdr:row>
      <xdr:rowOff>0</xdr:rowOff>
    </xdr:to>
    <xdr:sp macro="" textlink="">
      <xdr:nvSpPr>
        <xdr:cNvPr id="6" name="CaixaDeTexto 5">
          <a:hlinkClick xmlns:r="http://schemas.openxmlformats.org/officeDocument/2006/relationships" r:id="rId2" tooltip="Índice"/>
        </xdr:cNvPr>
        <xdr:cNvSpPr txBox="1"/>
      </xdr:nvSpPr>
      <xdr:spPr>
        <a:xfrm>
          <a:off x="21307425" y="3638550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19050</xdr:rowOff>
    </xdr:from>
    <xdr:to>
      <xdr:col>23</xdr:col>
      <xdr:colOff>323850</xdr:colOff>
      <xdr:row>29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0</xdr:row>
      <xdr:rowOff>57150</xdr:rowOff>
    </xdr:from>
    <xdr:to>
      <xdr:col>7</xdr:col>
      <xdr:colOff>9525</xdr:colOff>
      <xdr:row>0</xdr:row>
      <xdr:rowOff>314325</xdr:rowOff>
    </xdr:to>
    <xdr:sp macro="" textlink="">
      <xdr:nvSpPr>
        <xdr:cNvPr id="3" name="CaixaDeTexto 2">
          <a:hlinkClick xmlns:r="http://schemas.openxmlformats.org/officeDocument/2006/relationships" r:id="rId2" tooltip="Índice"/>
        </xdr:cNvPr>
        <xdr:cNvSpPr txBox="1"/>
      </xdr:nvSpPr>
      <xdr:spPr>
        <a:xfrm>
          <a:off x="7553325" y="57150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26</xdr:col>
      <xdr:colOff>19050</xdr:colOff>
      <xdr:row>19</xdr:row>
      <xdr:rowOff>161925</xdr:rowOff>
    </xdr:from>
    <xdr:to>
      <xdr:col>26</xdr:col>
      <xdr:colOff>581025</xdr:colOff>
      <xdr:row>20</xdr:row>
      <xdr:rowOff>190500</xdr:rowOff>
    </xdr:to>
    <xdr:sp macro="" textlink="">
      <xdr:nvSpPr>
        <xdr:cNvPr id="5" name="CaixaDeTexto 4">
          <a:hlinkClick xmlns:r="http://schemas.openxmlformats.org/officeDocument/2006/relationships" r:id="rId2" tooltip="Índice"/>
        </xdr:cNvPr>
        <xdr:cNvSpPr txBox="1"/>
      </xdr:nvSpPr>
      <xdr:spPr>
        <a:xfrm>
          <a:off x="20964525" y="4362450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23</xdr:col>
      <xdr:colOff>428625</xdr:colOff>
      <xdr:row>17</xdr:row>
      <xdr:rowOff>1050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0</xdr:row>
      <xdr:rowOff>66675</xdr:rowOff>
    </xdr:from>
    <xdr:to>
      <xdr:col>7</xdr:col>
      <xdr:colOff>647700</xdr:colOff>
      <xdr:row>0</xdr:row>
      <xdr:rowOff>323850</xdr:rowOff>
    </xdr:to>
    <xdr:sp macro="" textlink="">
      <xdr:nvSpPr>
        <xdr:cNvPr id="3" name="CaixaDeTexto 2">
          <a:hlinkClick xmlns:r="http://schemas.openxmlformats.org/officeDocument/2006/relationships" r:id="rId2" tooltip="Índice"/>
        </xdr:cNvPr>
        <xdr:cNvSpPr txBox="1"/>
      </xdr:nvSpPr>
      <xdr:spPr>
        <a:xfrm>
          <a:off x="7448550" y="66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26</xdr:col>
      <xdr:colOff>123825</xdr:colOff>
      <xdr:row>7</xdr:row>
      <xdr:rowOff>209550</xdr:rowOff>
    </xdr:from>
    <xdr:to>
      <xdr:col>26</xdr:col>
      <xdr:colOff>685800</xdr:colOff>
      <xdr:row>9</xdr:row>
      <xdr:rowOff>9525</xdr:rowOff>
    </xdr:to>
    <xdr:sp macro="" textlink="">
      <xdr:nvSpPr>
        <xdr:cNvPr id="5" name="CaixaDeTexto 4">
          <a:hlinkClick xmlns:r="http://schemas.openxmlformats.org/officeDocument/2006/relationships" r:id="rId2" tooltip="Índice"/>
        </xdr:cNvPr>
        <xdr:cNvSpPr txBox="1"/>
      </xdr:nvSpPr>
      <xdr:spPr>
        <a:xfrm>
          <a:off x="20326350" y="23526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11</xdr:row>
      <xdr:rowOff>28575</xdr:rowOff>
    </xdr:from>
    <xdr:to>
      <xdr:col>23</xdr:col>
      <xdr:colOff>428624</xdr:colOff>
      <xdr:row>21</xdr:row>
      <xdr:rowOff>10575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0</xdr:row>
      <xdr:rowOff>76200</xdr:rowOff>
    </xdr:from>
    <xdr:to>
      <xdr:col>9</xdr:col>
      <xdr:colOff>171450</xdr:colOff>
      <xdr:row>0</xdr:row>
      <xdr:rowOff>333375</xdr:rowOff>
    </xdr:to>
    <xdr:sp macro="" textlink="">
      <xdr:nvSpPr>
        <xdr:cNvPr id="3" name="CaixaDeTexto 2">
          <a:hlinkClick xmlns:r="http://schemas.openxmlformats.org/officeDocument/2006/relationships" r:id="rId2" tooltip="Índice"/>
        </xdr:cNvPr>
        <xdr:cNvSpPr txBox="1"/>
      </xdr:nvSpPr>
      <xdr:spPr>
        <a:xfrm>
          <a:off x="7610475" y="76200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  <xdr:twoCellAnchor>
    <xdr:from>
      <xdr:col>26</xdr:col>
      <xdr:colOff>171450</xdr:colOff>
      <xdr:row>12</xdr:row>
      <xdr:rowOff>133350</xdr:rowOff>
    </xdr:from>
    <xdr:to>
      <xdr:col>26</xdr:col>
      <xdr:colOff>733425</xdr:colOff>
      <xdr:row>13</xdr:row>
      <xdr:rowOff>161925</xdr:rowOff>
    </xdr:to>
    <xdr:sp macro="" textlink="">
      <xdr:nvSpPr>
        <xdr:cNvPr id="4" name="CaixaDeTexto 3">
          <a:hlinkClick xmlns:r="http://schemas.openxmlformats.org/officeDocument/2006/relationships" r:id="rId2" tooltip="Índice"/>
        </xdr:cNvPr>
        <xdr:cNvSpPr txBox="1"/>
      </xdr:nvSpPr>
      <xdr:spPr>
        <a:xfrm>
          <a:off x="20307300" y="3038475"/>
          <a:ext cx="561975" cy="257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Índice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/>
    <pageSetUpPr fitToPage="1"/>
  </sheetPr>
  <dimension ref="A1:W50"/>
  <sheetViews>
    <sheetView showGridLines="0" topLeftCell="C1" zoomScale="80" zoomScaleNormal="80" workbookViewId="0"/>
  </sheetViews>
  <sheetFormatPr defaultRowHeight="18"/>
  <cols>
    <col min="1" max="1" width="2.7109375" style="171" hidden="1" customWidth="1"/>
    <col min="2" max="2" width="28.28515625" style="171" hidden="1" customWidth="1"/>
    <col min="3" max="3" width="7" style="171" customWidth="1"/>
    <col min="4" max="4" width="76.28515625" style="171" customWidth="1"/>
    <col min="5" max="5" width="120" style="194" customWidth="1"/>
    <col min="6" max="6" width="2" style="171" customWidth="1"/>
    <col min="7" max="7" width="15" style="190" customWidth="1"/>
    <col min="8" max="16" width="9.7109375" style="171" customWidth="1"/>
    <col min="17" max="17" width="15.7109375" style="171" bestFit="1" customWidth="1"/>
    <col min="18" max="256" width="9.140625" style="171"/>
    <col min="257" max="258" width="0" style="171" hidden="1" customWidth="1"/>
    <col min="259" max="259" width="6.28515625" style="171" customWidth="1"/>
    <col min="260" max="260" width="42.28515625" style="171" customWidth="1"/>
    <col min="261" max="261" width="69.5703125" style="171" customWidth="1"/>
    <col min="262" max="262" width="2.7109375" style="171" customWidth="1"/>
    <col min="263" max="263" width="14.42578125" style="171" customWidth="1"/>
    <col min="264" max="272" width="9.7109375" style="171" customWidth="1"/>
    <col min="273" max="273" width="15.7109375" style="171" bestFit="1" customWidth="1"/>
    <col min="274" max="512" width="9.140625" style="171"/>
    <col min="513" max="514" width="0" style="171" hidden="1" customWidth="1"/>
    <col min="515" max="515" width="6.28515625" style="171" customWidth="1"/>
    <col min="516" max="516" width="42.28515625" style="171" customWidth="1"/>
    <col min="517" max="517" width="69.5703125" style="171" customWidth="1"/>
    <col min="518" max="518" width="2.7109375" style="171" customWidth="1"/>
    <col min="519" max="519" width="14.42578125" style="171" customWidth="1"/>
    <col min="520" max="528" width="9.7109375" style="171" customWidth="1"/>
    <col min="529" max="529" width="15.7109375" style="171" bestFit="1" customWidth="1"/>
    <col min="530" max="768" width="9.140625" style="171"/>
    <col min="769" max="770" width="0" style="171" hidden="1" customWidth="1"/>
    <col min="771" max="771" width="6.28515625" style="171" customWidth="1"/>
    <col min="772" max="772" width="42.28515625" style="171" customWidth="1"/>
    <col min="773" max="773" width="69.5703125" style="171" customWidth="1"/>
    <col min="774" max="774" width="2.7109375" style="171" customWidth="1"/>
    <col min="775" max="775" width="14.42578125" style="171" customWidth="1"/>
    <col min="776" max="784" width="9.7109375" style="171" customWidth="1"/>
    <col min="785" max="785" width="15.7109375" style="171" bestFit="1" customWidth="1"/>
    <col min="786" max="1024" width="9.140625" style="171"/>
    <col min="1025" max="1026" width="0" style="171" hidden="1" customWidth="1"/>
    <col min="1027" max="1027" width="6.28515625" style="171" customWidth="1"/>
    <col min="1028" max="1028" width="42.28515625" style="171" customWidth="1"/>
    <col min="1029" max="1029" width="69.5703125" style="171" customWidth="1"/>
    <col min="1030" max="1030" width="2.7109375" style="171" customWidth="1"/>
    <col min="1031" max="1031" width="14.42578125" style="171" customWidth="1"/>
    <col min="1032" max="1040" width="9.7109375" style="171" customWidth="1"/>
    <col min="1041" max="1041" width="15.7109375" style="171" bestFit="1" customWidth="1"/>
    <col min="1042" max="1280" width="9.140625" style="171"/>
    <col min="1281" max="1282" width="0" style="171" hidden="1" customWidth="1"/>
    <col min="1283" max="1283" width="6.28515625" style="171" customWidth="1"/>
    <col min="1284" max="1284" width="42.28515625" style="171" customWidth="1"/>
    <col min="1285" max="1285" width="69.5703125" style="171" customWidth="1"/>
    <col min="1286" max="1286" width="2.7109375" style="171" customWidth="1"/>
    <col min="1287" max="1287" width="14.42578125" style="171" customWidth="1"/>
    <col min="1288" max="1296" width="9.7109375" style="171" customWidth="1"/>
    <col min="1297" max="1297" width="15.7109375" style="171" bestFit="1" customWidth="1"/>
    <col min="1298" max="1536" width="9.140625" style="171"/>
    <col min="1537" max="1538" width="0" style="171" hidden="1" customWidth="1"/>
    <col min="1539" max="1539" width="6.28515625" style="171" customWidth="1"/>
    <col min="1540" max="1540" width="42.28515625" style="171" customWidth="1"/>
    <col min="1541" max="1541" width="69.5703125" style="171" customWidth="1"/>
    <col min="1542" max="1542" width="2.7109375" style="171" customWidth="1"/>
    <col min="1543" max="1543" width="14.42578125" style="171" customWidth="1"/>
    <col min="1544" max="1552" width="9.7109375" style="171" customWidth="1"/>
    <col min="1553" max="1553" width="15.7109375" style="171" bestFit="1" customWidth="1"/>
    <col min="1554" max="1792" width="9.140625" style="171"/>
    <col min="1793" max="1794" width="0" style="171" hidden="1" customWidth="1"/>
    <col min="1795" max="1795" width="6.28515625" style="171" customWidth="1"/>
    <col min="1796" max="1796" width="42.28515625" style="171" customWidth="1"/>
    <col min="1797" max="1797" width="69.5703125" style="171" customWidth="1"/>
    <col min="1798" max="1798" width="2.7109375" style="171" customWidth="1"/>
    <col min="1799" max="1799" width="14.42578125" style="171" customWidth="1"/>
    <col min="1800" max="1808" width="9.7109375" style="171" customWidth="1"/>
    <col min="1809" max="1809" width="15.7109375" style="171" bestFit="1" customWidth="1"/>
    <col min="1810" max="2048" width="9.140625" style="171"/>
    <col min="2049" max="2050" width="0" style="171" hidden="1" customWidth="1"/>
    <col min="2051" max="2051" width="6.28515625" style="171" customWidth="1"/>
    <col min="2052" max="2052" width="42.28515625" style="171" customWidth="1"/>
    <col min="2053" max="2053" width="69.5703125" style="171" customWidth="1"/>
    <col min="2054" max="2054" width="2.7109375" style="171" customWidth="1"/>
    <col min="2055" max="2055" width="14.42578125" style="171" customWidth="1"/>
    <col min="2056" max="2064" width="9.7109375" style="171" customWidth="1"/>
    <col min="2065" max="2065" width="15.7109375" style="171" bestFit="1" customWidth="1"/>
    <col min="2066" max="2304" width="9.140625" style="171"/>
    <col min="2305" max="2306" width="0" style="171" hidden="1" customWidth="1"/>
    <col min="2307" max="2307" width="6.28515625" style="171" customWidth="1"/>
    <col min="2308" max="2308" width="42.28515625" style="171" customWidth="1"/>
    <col min="2309" max="2309" width="69.5703125" style="171" customWidth="1"/>
    <col min="2310" max="2310" width="2.7109375" style="171" customWidth="1"/>
    <col min="2311" max="2311" width="14.42578125" style="171" customWidth="1"/>
    <col min="2312" max="2320" width="9.7109375" style="171" customWidth="1"/>
    <col min="2321" max="2321" width="15.7109375" style="171" bestFit="1" customWidth="1"/>
    <col min="2322" max="2560" width="9.140625" style="171"/>
    <col min="2561" max="2562" width="0" style="171" hidden="1" customWidth="1"/>
    <col min="2563" max="2563" width="6.28515625" style="171" customWidth="1"/>
    <col min="2564" max="2564" width="42.28515625" style="171" customWidth="1"/>
    <col min="2565" max="2565" width="69.5703125" style="171" customWidth="1"/>
    <col min="2566" max="2566" width="2.7109375" style="171" customWidth="1"/>
    <col min="2567" max="2567" width="14.42578125" style="171" customWidth="1"/>
    <col min="2568" max="2576" width="9.7109375" style="171" customWidth="1"/>
    <col min="2577" max="2577" width="15.7109375" style="171" bestFit="1" customWidth="1"/>
    <col min="2578" max="2816" width="9.140625" style="171"/>
    <col min="2817" max="2818" width="0" style="171" hidden="1" customWidth="1"/>
    <col min="2819" max="2819" width="6.28515625" style="171" customWidth="1"/>
    <col min="2820" max="2820" width="42.28515625" style="171" customWidth="1"/>
    <col min="2821" max="2821" width="69.5703125" style="171" customWidth="1"/>
    <col min="2822" max="2822" width="2.7109375" style="171" customWidth="1"/>
    <col min="2823" max="2823" width="14.42578125" style="171" customWidth="1"/>
    <col min="2824" max="2832" width="9.7109375" style="171" customWidth="1"/>
    <col min="2833" max="2833" width="15.7109375" style="171" bestFit="1" customWidth="1"/>
    <col min="2834" max="3072" width="9.140625" style="171"/>
    <col min="3073" max="3074" width="0" style="171" hidden="1" customWidth="1"/>
    <col min="3075" max="3075" width="6.28515625" style="171" customWidth="1"/>
    <col min="3076" max="3076" width="42.28515625" style="171" customWidth="1"/>
    <col min="3077" max="3077" width="69.5703125" style="171" customWidth="1"/>
    <col min="3078" max="3078" width="2.7109375" style="171" customWidth="1"/>
    <col min="3079" max="3079" width="14.42578125" style="171" customWidth="1"/>
    <col min="3080" max="3088" width="9.7109375" style="171" customWidth="1"/>
    <col min="3089" max="3089" width="15.7109375" style="171" bestFit="1" customWidth="1"/>
    <col min="3090" max="3328" width="9.140625" style="171"/>
    <col min="3329" max="3330" width="0" style="171" hidden="1" customWidth="1"/>
    <col min="3331" max="3331" width="6.28515625" style="171" customWidth="1"/>
    <col min="3332" max="3332" width="42.28515625" style="171" customWidth="1"/>
    <col min="3333" max="3333" width="69.5703125" style="171" customWidth="1"/>
    <col min="3334" max="3334" width="2.7109375" style="171" customWidth="1"/>
    <col min="3335" max="3335" width="14.42578125" style="171" customWidth="1"/>
    <col min="3336" max="3344" width="9.7109375" style="171" customWidth="1"/>
    <col min="3345" max="3345" width="15.7109375" style="171" bestFit="1" customWidth="1"/>
    <col min="3346" max="3584" width="9.140625" style="171"/>
    <col min="3585" max="3586" width="0" style="171" hidden="1" customWidth="1"/>
    <col min="3587" max="3587" width="6.28515625" style="171" customWidth="1"/>
    <col min="3588" max="3588" width="42.28515625" style="171" customWidth="1"/>
    <col min="3589" max="3589" width="69.5703125" style="171" customWidth="1"/>
    <col min="3590" max="3590" width="2.7109375" style="171" customWidth="1"/>
    <col min="3591" max="3591" width="14.42578125" style="171" customWidth="1"/>
    <col min="3592" max="3600" width="9.7109375" style="171" customWidth="1"/>
    <col min="3601" max="3601" width="15.7109375" style="171" bestFit="1" customWidth="1"/>
    <col min="3602" max="3840" width="9.140625" style="171"/>
    <col min="3841" max="3842" width="0" style="171" hidden="1" customWidth="1"/>
    <col min="3843" max="3843" width="6.28515625" style="171" customWidth="1"/>
    <col min="3844" max="3844" width="42.28515625" style="171" customWidth="1"/>
    <col min="3845" max="3845" width="69.5703125" style="171" customWidth="1"/>
    <col min="3846" max="3846" width="2.7109375" style="171" customWidth="1"/>
    <col min="3847" max="3847" width="14.42578125" style="171" customWidth="1"/>
    <col min="3848" max="3856" width="9.7109375" style="171" customWidth="1"/>
    <col min="3857" max="3857" width="15.7109375" style="171" bestFit="1" customWidth="1"/>
    <col min="3858" max="4096" width="9.140625" style="171"/>
    <col min="4097" max="4098" width="0" style="171" hidden="1" customWidth="1"/>
    <col min="4099" max="4099" width="6.28515625" style="171" customWidth="1"/>
    <col min="4100" max="4100" width="42.28515625" style="171" customWidth="1"/>
    <col min="4101" max="4101" width="69.5703125" style="171" customWidth="1"/>
    <col min="4102" max="4102" width="2.7109375" style="171" customWidth="1"/>
    <col min="4103" max="4103" width="14.42578125" style="171" customWidth="1"/>
    <col min="4104" max="4112" width="9.7109375" style="171" customWidth="1"/>
    <col min="4113" max="4113" width="15.7109375" style="171" bestFit="1" customWidth="1"/>
    <col min="4114" max="4352" width="9.140625" style="171"/>
    <col min="4353" max="4354" width="0" style="171" hidden="1" customWidth="1"/>
    <col min="4355" max="4355" width="6.28515625" style="171" customWidth="1"/>
    <col min="4356" max="4356" width="42.28515625" style="171" customWidth="1"/>
    <col min="4357" max="4357" width="69.5703125" style="171" customWidth="1"/>
    <col min="4358" max="4358" width="2.7109375" style="171" customWidth="1"/>
    <col min="4359" max="4359" width="14.42578125" style="171" customWidth="1"/>
    <col min="4360" max="4368" width="9.7109375" style="171" customWidth="1"/>
    <col min="4369" max="4369" width="15.7109375" style="171" bestFit="1" customWidth="1"/>
    <col min="4370" max="4608" width="9.140625" style="171"/>
    <col min="4609" max="4610" width="0" style="171" hidden="1" customWidth="1"/>
    <col min="4611" max="4611" width="6.28515625" style="171" customWidth="1"/>
    <col min="4612" max="4612" width="42.28515625" style="171" customWidth="1"/>
    <col min="4613" max="4613" width="69.5703125" style="171" customWidth="1"/>
    <col min="4614" max="4614" width="2.7109375" style="171" customWidth="1"/>
    <col min="4615" max="4615" width="14.42578125" style="171" customWidth="1"/>
    <col min="4616" max="4624" width="9.7109375" style="171" customWidth="1"/>
    <col min="4625" max="4625" width="15.7109375" style="171" bestFit="1" customWidth="1"/>
    <col min="4626" max="4864" width="9.140625" style="171"/>
    <col min="4865" max="4866" width="0" style="171" hidden="1" customWidth="1"/>
    <col min="4867" max="4867" width="6.28515625" style="171" customWidth="1"/>
    <col min="4868" max="4868" width="42.28515625" style="171" customWidth="1"/>
    <col min="4869" max="4869" width="69.5703125" style="171" customWidth="1"/>
    <col min="4870" max="4870" width="2.7109375" style="171" customWidth="1"/>
    <col min="4871" max="4871" width="14.42578125" style="171" customWidth="1"/>
    <col min="4872" max="4880" width="9.7109375" style="171" customWidth="1"/>
    <col min="4881" max="4881" width="15.7109375" style="171" bestFit="1" customWidth="1"/>
    <col min="4882" max="5120" width="9.140625" style="171"/>
    <col min="5121" max="5122" width="0" style="171" hidden="1" customWidth="1"/>
    <col min="5123" max="5123" width="6.28515625" style="171" customWidth="1"/>
    <col min="5124" max="5124" width="42.28515625" style="171" customWidth="1"/>
    <col min="5125" max="5125" width="69.5703125" style="171" customWidth="1"/>
    <col min="5126" max="5126" width="2.7109375" style="171" customWidth="1"/>
    <col min="5127" max="5127" width="14.42578125" style="171" customWidth="1"/>
    <col min="5128" max="5136" width="9.7109375" style="171" customWidth="1"/>
    <col min="5137" max="5137" width="15.7109375" style="171" bestFit="1" customWidth="1"/>
    <col min="5138" max="5376" width="9.140625" style="171"/>
    <col min="5377" max="5378" width="0" style="171" hidden="1" customWidth="1"/>
    <col min="5379" max="5379" width="6.28515625" style="171" customWidth="1"/>
    <col min="5380" max="5380" width="42.28515625" style="171" customWidth="1"/>
    <col min="5381" max="5381" width="69.5703125" style="171" customWidth="1"/>
    <col min="5382" max="5382" width="2.7109375" style="171" customWidth="1"/>
    <col min="5383" max="5383" width="14.42578125" style="171" customWidth="1"/>
    <col min="5384" max="5392" width="9.7109375" style="171" customWidth="1"/>
    <col min="5393" max="5393" width="15.7109375" style="171" bestFit="1" customWidth="1"/>
    <col min="5394" max="5632" width="9.140625" style="171"/>
    <col min="5633" max="5634" width="0" style="171" hidden="1" customWidth="1"/>
    <col min="5635" max="5635" width="6.28515625" style="171" customWidth="1"/>
    <col min="5636" max="5636" width="42.28515625" style="171" customWidth="1"/>
    <col min="5637" max="5637" width="69.5703125" style="171" customWidth="1"/>
    <col min="5638" max="5638" width="2.7109375" style="171" customWidth="1"/>
    <col min="5639" max="5639" width="14.42578125" style="171" customWidth="1"/>
    <col min="5640" max="5648" width="9.7109375" style="171" customWidth="1"/>
    <col min="5649" max="5649" width="15.7109375" style="171" bestFit="1" customWidth="1"/>
    <col min="5650" max="5888" width="9.140625" style="171"/>
    <col min="5889" max="5890" width="0" style="171" hidden="1" customWidth="1"/>
    <col min="5891" max="5891" width="6.28515625" style="171" customWidth="1"/>
    <col min="5892" max="5892" width="42.28515625" style="171" customWidth="1"/>
    <col min="5893" max="5893" width="69.5703125" style="171" customWidth="1"/>
    <col min="5894" max="5894" width="2.7109375" style="171" customWidth="1"/>
    <col min="5895" max="5895" width="14.42578125" style="171" customWidth="1"/>
    <col min="5896" max="5904" width="9.7109375" style="171" customWidth="1"/>
    <col min="5905" max="5905" width="15.7109375" style="171" bestFit="1" customWidth="1"/>
    <col min="5906" max="6144" width="9.140625" style="171"/>
    <col min="6145" max="6146" width="0" style="171" hidden="1" customWidth="1"/>
    <col min="6147" max="6147" width="6.28515625" style="171" customWidth="1"/>
    <col min="6148" max="6148" width="42.28515625" style="171" customWidth="1"/>
    <col min="6149" max="6149" width="69.5703125" style="171" customWidth="1"/>
    <col min="6150" max="6150" width="2.7109375" style="171" customWidth="1"/>
    <col min="6151" max="6151" width="14.42578125" style="171" customWidth="1"/>
    <col min="6152" max="6160" width="9.7109375" style="171" customWidth="1"/>
    <col min="6161" max="6161" width="15.7109375" style="171" bestFit="1" customWidth="1"/>
    <col min="6162" max="6400" width="9.140625" style="171"/>
    <col min="6401" max="6402" width="0" style="171" hidden="1" customWidth="1"/>
    <col min="6403" max="6403" width="6.28515625" style="171" customWidth="1"/>
    <col min="6404" max="6404" width="42.28515625" style="171" customWidth="1"/>
    <col min="6405" max="6405" width="69.5703125" style="171" customWidth="1"/>
    <col min="6406" max="6406" width="2.7109375" style="171" customWidth="1"/>
    <col min="6407" max="6407" width="14.42578125" style="171" customWidth="1"/>
    <col min="6408" max="6416" width="9.7109375" style="171" customWidth="1"/>
    <col min="6417" max="6417" width="15.7109375" style="171" bestFit="1" customWidth="1"/>
    <col min="6418" max="6656" width="9.140625" style="171"/>
    <col min="6657" max="6658" width="0" style="171" hidden="1" customWidth="1"/>
    <col min="6659" max="6659" width="6.28515625" style="171" customWidth="1"/>
    <col min="6660" max="6660" width="42.28515625" style="171" customWidth="1"/>
    <col min="6661" max="6661" width="69.5703125" style="171" customWidth="1"/>
    <col min="6662" max="6662" width="2.7109375" style="171" customWidth="1"/>
    <col min="6663" max="6663" width="14.42578125" style="171" customWidth="1"/>
    <col min="6664" max="6672" width="9.7109375" style="171" customWidth="1"/>
    <col min="6673" max="6673" width="15.7109375" style="171" bestFit="1" customWidth="1"/>
    <col min="6674" max="6912" width="9.140625" style="171"/>
    <col min="6913" max="6914" width="0" style="171" hidden="1" customWidth="1"/>
    <col min="6915" max="6915" width="6.28515625" style="171" customWidth="1"/>
    <col min="6916" max="6916" width="42.28515625" style="171" customWidth="1"/>
    <col min="6917" max="6917" width="69.5703125" style="171" customWidth="1"/>
    <col min="6918" max="6918" width="2.7109375" style="171" customWidth="1"/>
    <col min="6919" max="6919" width="14.42578125" style="171" customWidth="1"/>
    <col min="6920" max="6928" width="9.7109375" style="171" customWidth="1"/>
    <col min="6929" max="6929" width="15.7109375" style="171" bestFit="1" customWidth="1"/>
    <col min="6930" max="7168" width="9.140625" style="171"/>
    <col min="7169" max="7170" width="0" style="171" hidden="1" customWidth="1"/>
    <col min="7171" max="7171" width="6.28515625" style="171" customWidth="1"/>
    <col min="7172" max="7172" width="42.28515625" style="171" customWidth="1"/>
    <col min="7173" max="7173" width="69.5703125" style="171" customWidth="1"/>
    <col min="7174" max="7174" width="2.7109375" style="171" customWidth="1"/>
    <col min="7175" max="7175" width="14.42578125" style="171" customWidth="1"/>
    <col min="7176" max="7184" width="9.7109375" style="171" customWidth="1"/>
    <col min="7185" max="7185" width="15.7109375" style="171" bestFit="1" customWidth="1"/>
    <col min="7186" max="7424" width="9.140625" style="171"/>
    <col min="7425" max="7426" width="0" style="171" hidden="1" customWidth="1"/>
    <col min="7427" max="7427" width="6.28515625" style="171" customWidth="1"/>
    <col min="7428" max="7428" width="42.28515625" style="171" customWidth="1"/>
    <col min="7429" max="7429" width="69.5703125" style="171" customWidth="1"/>
    <col min="7430" max="7430" width="2.7109375" style="171" customWidth="1"/>
    <col min="7431" max="7431" width="14.42578125" style="171" customWidth="1"/>
    <col min="7432" max="7440" width="9.7109375" style="171" customWidth="1"/>
    <col min="7441" max="7441" width="15.7109375" style="171" bestFit="1" customWidth="1"/>
    <col min="7442" max="7680" width="9.140625" style="171"/>
    <col min="7681" max="7682" width="0" style="171" hidden="1" customWidth="1"/>
    <col min="7683" max="7683" width="6.28515625" style="171" customWidth="1"/>
    <col min="7684" max="7684" width="42.28515625" style="171" customWidth="1"/>
    <col min="7685" max="7685" width="69.5703125" style="171" customWidth="1"/>
    <col min="7686" max="7686" width="2.7109375" style="171" customWidth="1"/>
    <col min="7687" max="7687" width="14.42578125" style="171" customWidth="1"/>
    <col min="7688" max="7696" width="9.7109375" style="171" customWidth="1"/>
    <col min="7697" max="7697" width="15.7109375" style="171" bestFit="1" customWidth="1"/>
    <col min="7698" max="7936" width="9.140625" style="171"/>
    <col min="7937" max="7938" width="0" style="171" hidden="1" customWidth="1"/>
    <col min="7939" max="7939" width="6.28515625" style="171" customWidth="1"/>
    <col min="7940" max="7940" width="42.28515625" style="171" customWidth="1"/>
    <col min="7941" max="7941" width="69.5703125" style="171" customWidth="1"/>
    <col min="7942" max="7942" width="2.7109375" style="171" customWidth="1"/>
    <col min="7943" max="7943" width="14.42578125" style="171" customWidth="1"/>
    <col min="7944" max="7952" width="9.7109375" style="171" customWidth="1"/>
    <col min="7953" max="7953" width="15.7109375" style="171" bestFit="1" customWidth="1"/>
    <col min="7954" max="8192" width="9.140625" style="171"/>
    <col min="8193" max="8194" width="0" style="171" hidden="1" customWidth="1"/>
    <col min="8195" max="8195" width="6.28515625" style="171" customWidth="1"/>
    <col min="8196" max="8196" width="42.28515625" style="171" customWidth="1"/>
    <col min="8197" max="8197" width="69.5703125" style="171" customWidth="1"/>
    <col min="8198" max="8198" width="2.7109375" style="171" customWidth="1"/>
    <col min="8199" max="8199" width="14.42578125" style="171" customWidth="1"/>
    <col min="8200" max="8208" width="9.7109375" style="171" customWidth="1"/>
    <col min="8209" max="8209" width="15.7109375" style="171" bestFit="1" customWidth="1"/>
    <col min="8210" max="8448" width="9.140625" style="171"/>
    <col min="8449" max="8450" width="0" style="171" hidden="1" customWidth="1"/>
    <col min="8451" max="8451" width="6.28515625" style="171" customWidth="1"/>
    <col min="8452" max="8452" width="42.28515625" style="171" customWidth="1"/>
    <col min="8453" max="8453" width="69.5703125" style="171" customWidth="1"/>
    <col min="8454" max="8454" width="2.7109375" style="171" customWidth="1"/>
    <col min="8455" max="8455" width="14.42578125" style="171" customWidth="1"/>
    <col min="8456" max="8464" width="9.7109375" style="171" customWidth="1"/>
    <col min="8465" max="8465" width="15.7109375" style="171" bestFit="1" customWidth="1"/>
    <col min="8466" max="8704" width="9.140625" style="171"/>
    <col min="8705" max="8706" width="0" style="171" hidden="1" customWidth="1"/>
    <col min="8707" max="8707" width="6.28515625" style="171" customWidth="1"/>
    <col min="8708" max="8708" width="42.28515625" style="171" customWidth="1"/>
    <col min="8709" max="8709" width="69.5703125" style="171" customWidth="1"/>
    <col min="8710" max="8710" width="2.7109375" style="171" customWidth="1"/>
    <col min="8711" max="8711" width="14.42578125" style="171" customWidth="1"/>
    <col min="8712" max="8720" width="9.7109375" style="171" customWidth="1"/>
    <col min="8721" max="8721" width="15.7109375" style="171" bestFit="1" customWidth="1"/>
    <col min="8722" max="8960" width="9.140625" style="171"/>
    <col min="8961" max="8962" width="0" style="171" hidden="1" customWidth="1"/>
    <col min="8963" max="8963" width="6.28515625" style="171" customWidth="1"/>
    <col min="8964" max="8964" width="42.28515625" style="171" customWidth="1"/>
    <col min="8965" max="8965" width="69.5703125" style="171" customWidth="1"/>
    <col min="8966" max="8966" width="2.7109375" style="171" customWidth="1"/>
    <col min="8967" max="8967" width="14.42578125" style="171" customWidth="1"/>
    <col min="8968" max="8976" width="9.7109375" style="171" customWidth="1"/>
    <col min="8977" max="8977" width="15.7109375" style="171" bestFit="1" customWidth="1"/>
    <col min="8978" max="9216" width="9.140625" style="171"/>
    <col min="9217" max="9218" width="0" style="171" hidden="1" customWidth="1"/>
    <col min="9219" max="9219" width="6.28515625" style="171" customWidth="1"/>
    <col min="9220" max="9220" width="42.28515625" style="171" customWidth="1"/>
    <col min="9221" max="9221" width="69.5703125" style="171" customWidth="1"/>
    <col min="9222" max="9222" width="2.7109375" style="171" customWidth="1"/>
    <col min="9223" max="9223" width="14.42578125" style="171" customWidth="1"/>
    <col min="9224" max="9232" width="9.7109375" style="171" customWidth="1"/>
    <col min="9233" max="9233" width="15.7109375" style="171" bestFit="1" customWidth="1"/>
    <col min="9234" max="9472" width="9.140625" style="171"/>
    <col min="9473" max="9474" width="0" style="171" hidden="1" customWidth="1"/>
    <col min="9475" max="9475" width="6.28515625" style="171" customWidth="1"/>
    <col min="9476" max="9476" width="42.28515625" style="171" customWidth="1"/>
    <col min="9477" max="9477" width="69.5703125" style="171" customWidth="1"/>
    <col min="9478" max="9478" width="2.7109375" style="171" customWidth="1"/>
    <col min="9479" max="9479" width="14.42578125" style="171" customWidth="1"/>
    <col min="9480" max="9488" width="9.7109375" style="171" customWidth="1"/>
    <col min="9489" max="9489" width="15.7109375" style="171" bestFit="1" customWidth="1"/>
    <col min="9490" max="9728" width="9.140625" style="171"/>
    <col min="9729" max="9730" width="0" style="171" hidden="1" customWidth="1"/>
    <col min="9731" max="9731" width="6.28515625" style="171" customWidth="1"/>
    <col min="9732" max="9732" width="42.28515625" style="171" customWidth="1"/>
    <col min="9733" max="9733" width="69.5703125" style="171" customWidth="1"/>
    <col min="9734" max="9734" width="2.7109375" style="171" customWidth="1"/>
    <col min="9735" max="9735" width="14.42578125" style="171" customWidth="1"/>
    <col min="9736" max="9744" width="9.7109375" style="171" customWidth="1"/>
    <col min="9745" max="9745" width="15.7109375" style="171" bestFit="1" customWidth="1"/>
    <col min="9746" max="9984" width="9.140625" style="171"/>
    <col min="9985" max="9986" width="0" style="171" hidden="1" customWidth="1"/>
    <col min="9987" max="9987" width="6.28515625" style="171" customWidth="1"/>
    <col min="9988" max="9988" width="42.28515625" style="171" customWidth="1"/>
    <col min="9989" max="9989" width="69.5703125" style="171" customWidth="1"/>
    <col min="9990" max="9990" width="2.7109375" style="171" customWidth="1"/>
    <col min="9991" max="9991" width="14.42578125" style="171" customWidth="1"/>
    <col min="9992" max="10000" width="9.7109375" style="171" customWidth="1"/>
    <col min="10001" max="10001" width="15.7109375" style="171" bestFit="1" customWidth="1"/>
    <col min="10002" max="10240" width="9.140625" style="171"/>
    <col min="10241" max="10242" width="0" style="171" hidden="1" customWidth="1"/>
    <col min="10243" max="10243" width="6.28515625" style="171" customWidth="1"/>
    <col min="10244" max="10244" width="42.28515625" style="171" customWidth="1"/>
    <col min="10245" max="10245" width="69.5703125" style="171" customWidth="1"/>
    <col min="10246" max="10246" width="2.7109375" style="171" customWidth="1"/>
    <col min="10247" max="10247" width="14.42578125" style="171" customWidth="1"/>
    <col min="10248" max="10256" width="9.7109375" style="171" customWidth="1"/>
    <col min="10257" max="10257" width="15.7109375" style="171" bestFit="1" customWidth="1"/>
    <col min="10258" max="10496" width="9.140625" style="171"/>
    <col min="10497" max="10498" width="0" style="171" hidden="1" customWidth="1"/>
    <col min="10499" max="10499" width="6.28515625" style="171" customWidth="1"/>
    <col min="10500" max="10500" width="42.28515625" style="171" customWidth="1"/>
    <col min="10501" max="10501" width="69.5703125" style="171" customWidth="1"/>
    <col min="10502" max="10502" width="2.7109375" style="171" customWidth="1"/>
    <col min="10503" max="10503" width="14.42578125" style="171" customWidth="1"/>
    <col min="10504" max="10512" width="9.7109375" style="171" customWidth="1"/>
    <col min="10513" max="10513" width="15.7109375" style="171" bestFit="1" customWidth="1"/>
    <col min="10514" max="10752" width="9.140625" style="171"/>
    <col min="10753" max="10754" width="0" style="171" hidden="1" customWidth="1"/>
    <col min="10755" max="10755" width="6.28515625" style="171" customWidth="1"/>
    <col min="10756" max="10756" width="42.28515625" style="171" customWidth="1"/>
    <col min="10757" max="10757" width="69.5703125" style="171" customWidth="1"/>
    <col min="10758" max="10758" width="2.7109375" style="171" customWidth="1"/>
    <col min="10759" max="10759" width="14.42578125" style="171" customWidth="1"/>
    <col min="10760" max="10768" width="9.7109375" style="171" customWidth="1"/>
    <col min="10769" max="10769" width="15.7109375" style="171" bestFit="1" customWidth="1"/>
    <col min="10770" max="11008" width="9.140625" style="171"/>
    <col min="11009" max="11010" width="0" style="171" hidden="1" customWidth="1"/>
    <col min="11011" max="11011" width="6.28515625" style="171" customWidth="1"/>
    <col min="11012" max="11012" width="42.28515625" style="171" customWidth="1"/>
    <col min="11013" max="11013" width="69.5703125" style="171" customWidth="1"/>
    <col min="11014" max="11014" width="2.7109375" style="171" customWidth="1"/>
    <col min="11015" max="11015" width="14.42578125" style="171" customWidth="1"/>
    <col min="11016" max="11024" width="9.7109375" style="171" customWidth="1"/>
    <col min="11025" max="11025" width="15.7109375" style="171" bestFit="1" customWidth="1"/>
    <col min="11026" max="11264" width="9.140625" style="171"/>
    <col min="11265" max="11266" width="0" style="171" hidden="1" customWidth="1"/>
    <col min="11267" max="11267" width="6.28515625" style="171" customWidth="1"/>
    <col min="11268" max="11268" width="42.28515625" style="171" customWidth="1"/>
    <col min="11269" max="11269" width="69.5703125" style="171" customWidth="1"/>
    <col min="11270" max="11270" width="2.7109375" style="171" customWidth="1"/>
    <col min="11271" max="11271" width="14.42578125" style="171" customWidth="1"/>
    <col min="11272" max="11280" width="9.7109375" style="171" customWidth="1"/>
    <col min="11281" max="11281" width="15.7109375" style="171" bestFit="1" customWidth="1"/>
    <col min="11282" max="11520" width="9.140625" style="171"/>
    <col min="11521" max="11522" width="0" style="171" hidden="1" customWidth="1"/>
    <col min="11523" max="11523" width="6.28515625" style="171" customWidth="1"/>
    <col min="11524" max="11524" width="42.28515625" style="171" customWidth="1"/>
    <col min="11525" max="11525" width="69.5703125" style="171" customWidth="1"/>
    <col min="11526" max="11526" width="2.7109375" style="171" customWidth="1"/>
    <col min="11527" max="11527" width="14.42578125" style="171" customWidth="1"/>
    <col min="11528" max="11536" width="9.7109375" style="171" customWidth="1"/>
    <col min="11537" max="11537" width="15.7109375" style="171" bestFit="1" customWidth="1"/>
    <col min="11538" max="11776" width="9.140625" style="171"/>
    <col min="11777" max="11778" width="0" style="171" hidden="1" customWidth="1"/>
    <col min="11779" max="11779" width="6.28515625" style="171" customWidth="1"/>
    <col min="11780" max="11780" width="42.28515625" style="171" customWidth="1"/>
    <col min="11781" max="11781" width="69.5703125" style="171" customWidth="1"/>
    <col min="11782" max="11782" width="2.7109375" style="171" customWidth="1"/>
    <col min="11783" max="11783" width="14.42578125" style="171" customWidth="1"/>
    <col min="11784" max="11792" width="9.7109375" style="171" customWidth="1"/>
    <col min="11793" max="11793" width="15.7109375" style="171" bestFit="1" customWidth="1"/>
    <col min="11794" max="12032" width="9.140625" style="171"/>
    <col min="12033" max="12034" width="0" style="171" hidden="1" customWidth="1"/>
    <col min="12035" max="12035" width="6.28515625" style="171" customWidth="1"/>
    <col min="12036" max="12036" width="42.28515625" style="171" customWidth="1"/>
    <col min="12037" max="12037" width="69.5703125" style="171" customWidth="1"/>
    <col min="12038" max="12038" width="2.7109375" style="171" customWidth="1"/>
    <col min="12039" max="12039" width="14.42578125" style="171" customWidth="1"/>
    <col min="12040" max="12048" width="9.7109375" style="171" customWidth="1"/>
    <col min="12049" max="12049" width="15.7109375" style="171" bestFit="1" customWidth="1"/>
    <col min="12050" max="12288" width="9.140625" style="171"/>
    <col min="12289" max="12290" width="0" style="171" hidden="1" customWidth="1"/>
    <col min="12291" max="12291" width="6.28515625" style="171" customWidth="1"/>
    <col min="12292" max="12292" width="42.28515625" style="171" customWidth="1"/>
    <col min="12293" max="12293" width="69.5703125" style="171" customWidth="1"/>
    <col min="12294" max="12294" width="2.7109375" style="171" customWidth="1"/>
    <col min="12295" max="12295" width="14.42578125" style="171" customWidth="1"/>
    <col min="12296" max="12304" width="9.7109375" style="171" customWidth="1"/>
    <col min="12305" max="12305" width="15.7109375" style="171" bestFit="1" customWidth="1"/>
    <col min="12306" max="12544" width="9.140625" style="171"/>
    <col min="12545" max="12546" width="0" style="171" hidden="1" customWidth="1"/>
    <col min="12547" max="12547" width="6.28515625" style="171" customWidth="1"/>
    <col min="12548" max="12548" width="42.28515625" style="171" customWidth="1"/>
    <col min="12549" max="12549" width="69.5703125" style="171" customWidth="1"/>
    <col min="12550" max="12550" width="2.7109375" style="171" customWidth="1"/>
    <col min="12551" max="12551" width="14.42578125" style="171" customWidth="1"/>
    <col min="12552" max="12560" width="9.7109375" style="171" customWidth="1"/>
    <col min="12561" max="12561" width="15.7109375" style="171" bestFit="1" customWidth="1"/>
    <col min="12562" max="12800" width="9.140625" style="171"/>
    <col min="12801" max="12802" width="0" style="171" hidden="1" customWidth="1"/>
    <col min="12803" max="12803" width="6.28515625" style="171" customWidth="1"/>
    <col min="12804" max="12804" width="42.28515625" style="171" customWidth="1"/>
    <col min="12805" max="12805" width="69.5703125" style="171" customWidth="1"/>
    <col min="12806" max="12806" width="2.7109375" style="171" customWidth="1"/>
    <col min="12807" max="12807" width="14.42578125" style="171" customWidth="1"/>
    <col min="12808" max="12816" width="9.7109375" style="171" customWidth="1"/>
    <col min="12817" max="12817" width="15.7109375" style="171" bestFit="1" customWidth="1"/>
    <col min="12818" max="13056" width="9.140625" style="171"/>
    <col min="13057" max="13058" width="0" style="171" hidden="1" customWidth="1"/>
    <col min="13059" max="13059" width="6.28515625" style="171" customWidth="1"/>
    <col min="13060" max="13060" width="42.28515625" style="171" customWidth="1"/>
    <col min="13061" max="13061" width="69.5703125" style="171" customWidth="1"/>
    <col min="13062" max="13062" width="2.7109375" style="171" customWidth="1"/>
    <col min="13063" max="13063" width="14.42578125" style="171" customWidth="1"/>
    <col min="13064" max="13072" width="9.7109375" style="171" customWidth="1"/>
    <col min="13073" max="13073" width="15.7109375" style="171" bestFit="1" customWidth="1"/>
    <col min="13074" max="13312" width="9.140625" style="171"/>
    <col min="13313" max="13314" width="0" style="171" hidden="1" customWidth="1"/>
    <col min="13315" max="13315" width="6.28515625" style="171" customWidth="1"/>
    <col min="13316" max="13316" width="42.28515625" style="171" customWidth="1"/>
    <col min="13317" max="13317" width="69.5703125" style="171" customWidth="1"/>
    <col min="13318" max="13318" width="2.7109375" style="171" customWidth="1"/>
    <col min="13319" max="13319" width="14.42578125" style="171" customWidth="1"/>
    <col min="13320" max="13328" width="9.7109375" style="171" customWidth="1"/>
    <col min="13329" max="13329" width="15.7109375" style="171" bestFit="1" customWidth="1"/>
    <col min="13330" max="13568" width="9.140625" style="171"/>
    <col min="13569" max="13570" width="0" style="171" hidden="1" customWidth="1"/>
    <col min="13571" max="13571" width="6.28515625" style="171" customWidth="1"/>
    <col min="13572" max="13572" width="42.28515625" style="171" customWidth="1"/>
    <col min="13573" max="13573" width="69.5703125" style="171" customWidth="1"/>
    <col min="13574" max="13574" width="2.7109375" style="171" customWidth="1"/>
    <col min="13575" max="13575" width="14.42578125" style="171" customWidth="1"/>
    <col min="13576" max="13584" width="9.7109375" style="171" customWidth="1"/>
    <col min="13585" max="13585" width="15.7109375" style="171" bestFit="1" customWidth="1"/>
    <col min="13586" max="13824" width="9.140625" style="171"/>
    <col min="13825" max="13826" width="0" style="171" hidden="1" customWidth="1"/>
    <col min="13827" max="13827" width="6.28515625" style="171" customWidth="1"/>
    <col min="13828" max="13828" width="42.28515625" style="171" customWidth="1"/>
    <col min="13829" max="13829" width="69.5703125" style="171" customWidth="1"/>
    <col min="13830" max="13830" width="2.7109375" style="171" customWidth="1"/>
    <col min="13831" max="13831" width="14.42578125" style="171" customWidth="1"/>
    <col min="13832" max="13840" width="9.7109375" style="171" customWidth="1"/>
    <col min="13841" max="13841" width="15.7109375" style="171" bestFit="1" customWidth="1"/>
    <col min="13842" max="14080" width="9.140625" style="171"/>
    <col min="14081" max="14082" width="0" style="171" hidden="1" customWidth="1"/>
    <col min="14083" max="14083" width="6.28515625" style="171" customWidth="1"/>
    <col min="14084" max="14084" width="42.28515625" style="171" customWidth="1"/>
    <col min="14085" max="14085" width="69.5703125" style="171" customWidth="1"/>
    <col min="14086" max="14086" width="2.7109375" style="171" customWidth="1"/>
    <col min="14087" max="14087" width="14.42578125" style="171" customWidth="1"/>
    <col min="14088" max="14096" width="9.7109375" style="171" customWidth="1"/>
    <col min="14097" max="14097" width="15.7109375" style="171" bestFit="1" customWidth="1"/>
    <col min="14098" max="14336" width="9.140625" style="171"/>
    <col min="14337" max="14338" width="0" style="171" hidden="1" customWidth="1"/>
    <col min="14339" max="14339" width="6.28515625" style="171" customWidth="1"/>
    <col min="14340" max="14340" width="42.28515625" style="171" customWidth="1"/>
    <col min="14341" max="14341" width="69.5703125" style="171" customWidth="1"/>
    <col min="14342" max="14342" width="2.7109375" style="171" customWidth="1"/>
    <col min="14343" max="14343" width="14.42578125" style="171" customWidth="1"/>
    <col min="14344" max="14352" width="9.7109375" style="171" customWidth="1"/>
    <col min="14353" max="14353" width="15.7109375" style="171" bestFit="1" customWidth="1"/>
    <col min="14354" max="14592" width="9.140625" style="171"/>
    <col min="14593" max="14594" width="0" style="171" hidden="1" customWidth="1"/>
    <col min="14595" max="14595" width="6.28515625" style="171" customWidth="1"/>
    <col min="14596" max="14596" width="42.28515625" style="171" customWidth="1"/>
    <col min="14597" max="14597" width="69.5703125" style="171" customWidth="1"/>
    <col min="14598" max="14598" width="2.7109375" style="171" customWidth="1"/>
    <col min="14599" max="14599" width="14.42578125" style="171" customWidth="1"/>
    <col min="14600" max="14608" width="9.7109375" style="171" customWidth="1"/>
    <col min="14609" max="14609" width="15.7109375" style="171" bestFit="1" customWidth="1"/>
    <col min="14610" max="14848" width="9.140625" style="171"/>
    <col min="14849" max="14850" width="0" style="171" hidden="1" customWidth="1"/>
    <col min="14851" max="14851" width="6.28515625" style="171" customWidth="1"/>
    <col min="14852" max="14852" width="42.28515625" style="171" customWidth="1"/>
    <col min="14853" max="14853" width="69.5703125" style="171" customWidth="1"/>
    <col min="14854" max="14854" width="2.7109375" style="171" customWidth="1"/>
    <col min="14855" max="14855" width="14.42578125" style="171" customWidth="1"/>
    <col min="14856" max="14864" width="9.7109375" style="171" customWidth="1"/>
    <col min="14865" max="14865" width="15.7109375" style="171" bestFit="1" customWidth="1"/>
    <col min="14866" max="15104" width="9.140625" style="171"/>
    <col min="15105" max="15106" width="0" style="171" hidden="1" customWidth="1"/>
    <col min="15107" max="15107" width="6.28515625" style="171" customWidth="1"/>
    <col min="15108" max="15108" width="42.28515625" style="171" customWidth="1"/>
    <col min="15109" max="15109" width="69.5703125" style="171" customWidth="1"/>
    <col min="15110" max="15110" width="2.7109375" style="171" customWidth="1"/>
    <col min="15111" max="15111" width="14.42578125" style="171" customWidth="1"/>
    <col min="15112" max="15120" width="9.7109375" style="171" customWidth="1"/>
    <col min="15121" max="15121" width="15.7109375" style="171" bestFit="1" customWidth="1"/>
    <col min="15122" max="15360" width="9.140625" style="171"/>
    <col min="15361" max="15362" width="0" style="171" hidden="1" customWidth="1"/>
    <col min="15363" max="15363" width="6.28515625" style="171" customWidth="1"/>
    <col min="15364" max="15364" width="42.28515625" style="171" customWidth="1"/>
    <col min="15365" max="15365" width="69.5703125" style="171" customWidth="1"/>
    <col min="15366" max="15366" width="2.7109375" style="171" customWidth="1"/>
    <col min="15367" max="15367" width="14.42578125" style="171" customWidth="1"/>
    <col min="15368" max="15376" width="9.7109375" style="171" customWidth="1"/>
    <col min="15377" max="15377" width="15.7109375" style="171" bestFit="1" customWidth="1"/>
    <col min="15378" max="15616" width="9.140625" style="171"/>
    <col min="15617" max="15618" width="0" style="171" hidden="1" customWidth="1"/>
    <col min="15619" max="15619" width="6.28515625" style="171" customWidth="1"/>
    <col min="15620" max="15620" width="42.28515625" style="171" customWidth="1"/>
    <col min="15621" max="15621" width="69.5703125" style="171" customWidth="1"/>
    <col min="15622" max="15622" width="2.7109375" style="171" customWidth="1"/>
    <col min="15623" max="15623" width="14.42578125" style="171" customWidth="1"/>
    <col min="15624" max="15632" width="9.7109375" style="171" customWidth="1"/>
    <col min="15633" max="15633" width="15.7109375" style="171" bestFit="1" customWidth="1"/>
    <col min="15634" max="15872" width="9.140625" style="171"/>
    <col min="15873" max="15874" width="0" style="171" hidden="1" customWidth="1"/>
    <col min="15875" max="15875" width="6.28515625" style="171" customWidth="1"/>
    <col min="15876" max="15876" width="42.28515625" style="171" customWidth="1"/>
    <col min="15877" max="15877" width="69.5703125" style="171" customWidth="1"/>
    <col min="15878" max="15878" width="2.7109375" style="171" customWidth="1"/>
    <col min="15879" max="15879" width="14.42578125" style="171" customWidth="1"/>
    <col min="15880" max="15888" width="9.7109375" style="171" customWidth="1"/>
    <col min="15889" max="15889" width="15.7109375" style="171" bestFit="1" customWidth="1"/>
    <col min="15890" max="16128" width="9.140625" style="171"/>
    <col min="16129" max="16130" width="0" style="171" hidden="1" customWidth="1"/>
    <col min="16131" max="16131" width="6.28515625" style="171" customWidth="1"/>
    <col min="16132" max="16132" width="42.28515625" style="171" customWidth="1"/>
    <col min="16133" max="16133" width="69.5703125" style="171" customWidth="1"/>
    <col min="16134" max="16134" width="2.7109375" style="171" customWidth="1"/>
    <col min="16135" max="16135" width="14.42578125" style="171" customWidth="1"/>
    <col min="16136" max="16144" width="9.7109375" style="171" customWidth="1"/>
    <col min="16145" max="16145" width="15.7109375" style="171" bestFit="1" customWidth="1"/>
    <col min="16146" max="16384" width="9.140625" style="171"/>
  </cols>
  <sheetData>
    <row r="1" spans="1:22" s="151" customFormat="1" ht="32.25" customHeight="1">
      <c r="A1" s="150"/>
      <c r="C1"/>
      <c r="E1" s="279" t="s">
        <v>216</v>
      </c>
      <c r="F1" s="152"/>
      <c r="G1" s="153"/>
      <c r="H1"/>
      <c r="I1"/>
    </row>
    <row r="2" spans="1:22" s="151" customFormat="1" ht="53.25" customHeight="1">
      <c r="D2" s="154"/>
      <c r="E2" s="280"/>
      <c r="F2" s="152"/>
      <c r="G2" s="153"/>
      <c r="H2" s="155"/>
      <c r="I2"/>
      <c r="R2" s="156"/>
    </row>
    <row r="3" spans="1:22" s="151" customFormat="1" ht="25.5" customHeight="1">
      <c r="B3" s="157"/>
      <c r="C3" s="158" t="s">
        <v>161</v>
      </c>
      <c r="D3" s="159"/>
      <c r="E3" s="160"/>
      <c r="G3" s="161"/>
      <c r="H3" s="162"/>
      <c r="I3" s="163"/>
      <c r="J3" s="163"/>
      <c r="K3" s="163"/>
      <c r="L3" s="163"/>
      <c r="M3" s="164"/>
      <c r="N3" s="164"/>
      <c r="O3" s="164"/>
      <c r="P3" s="161"/>
      <c r="Q3" s="165"/>
      <c r="R3" s="163"/>
      <c r="S3" s="163"/>
    </row>
    <row r="4" spans="1:22" s="151" customFormat="1" ht="18.75">
      <c r="B4" s="157"/>
      <c r="C4" s="158"/>
      <c r="D4" s="242" t="s">
        <v>184</v>
      </c>
      <c r="E4" s="245" t="s">
        <v>212</v>
      </c>
      <c r="G4" s="161"/>
      <c r="H4" s="162"/>
      <c r="I4" s="163"/>
      <c r="J4" s="163"/>
      <c r="K4" s="163"/>
      <c r="L4" s="163"/>
      <c r="M4" s="164"/>
      <c r="N4" s="164"/>
      <c r="O4" s="164"/>
      <c r="P4" s="161"/>
      <c r="Q4" s="165"/>
      <c r="R4" s="163"/>
      <c r="S4" s="163"/>
    </row>
    <row r="5" spans="1:22" s="199" customFormat="1" ht="17.25" customHeight="1">
      <c r="C5" s="158"/>
      <c r="D5" s="242" t="s">
        <v>175</v>
      </c>
      <c r="E5" s="277" t="s">
        <v>197</v>
      </c>
      <c r="G5" s="200"/>
      <c r="H5" s="200"/>
      <c r="I5" s="201"/>
      <c r="J5" s="201"/>
      <c r="K5" s="201"/>
      <c r="L5" s="202"/>
      <c r="M5" s="203"/>
      <c r="N5" s="203"/>
      <c r="O5" s="203"/>
      <c r="P5" s="200"/>
      <c r="Q5" s="204"/>
      <c r="R5" s="201"/>
      <c r="S5" s="201"/>
      <c r="T5" s="205"/>
      <c r="U5" s="205"/>
      <c r="V5" s="205"/>
    </row>
    <row r="6" spans="1:22" s="199" customFormat="1" ht="18.75">
      <c r="C6" s="209"/>
      <c r="E6" s="246" t="s">
        <v>196</v>
      </c>
      <c r="F6" s="206"/>
      <c r="G6" s="200"/>
      <c r="H6" s="200"/>
      <c r="I6" s="201"/>
      <c r="J6" s="201"/>
      <c r="K6" s="201"/>
      <c r="L6" s="207"/>
      <c r="M6" s="208"/>
      <c r="N6" s="208"/>
      <c r="O6" s="208"/>
      <c r="P6" s="200"/>
      <c r="Q6" s="204"/>
      <c r="R6" s="201"/>
      <c r="S6" s="201"/>
      <c r="T6" s="205"/>
      <c r="U6" s="205"/>
      <c r="V6" s="205"/>
    </row>
    <row r="7" spans="1:22" s="209" customFormat="1" ht="18.75">
      <c r="E7" s="246" t="s">
        <v>238</v>
      </c>
      <c r="F7" s="211"/>
      <c r="G7" s="200"/>
      <c r="H7" s="200"/>
      <c r="I7" s="201"/>
      <c r="J7" s="201"/>
      <c r="K7" s="201"/>
      <c r="L7" s="207"/>
      <c r="M7" s="208"/>
      <c r="N7" s="208"/>
      <c r="O7" s="208"/>
      <c r="P7" s="200"/>
      <c r="Q7" s="204"/>
      <c r="R7" s="201"/>
      <c r="S7" s="201"/>
      <c r="T7" s="212"/>
      <c r="U7" s="212"/>
      <c r="V7" s="212"/>
    </row>
    <row r="8" spans="1:22" s="209" customFormat="1" ht="18.75">
      <c r="E8" s="245" t="s">
        <v>183</v>
      </c>
      <c r="F8" s="211"/>
      <c r="G8" s="200"/>
      <c r="H8" s="200"/>
      <c r="I8" s="201"/>
      <c r="J8" s="201"/>
      <c r="K8" s="201"/>
      <c r="L8" s="207"/>
      <c r="M8" s="208"/>
      <c r="N8" s="208"/>
      <c r="O8" s="208"/>
      <c r="P8" s="200"/>
      <c r="Q8" s="204"/>
      <c r="R8" s="201"/>
      <c r="S8" s="201"/>
      <c r="T8" s="212"/>
      <c r="U8" s="212"/>
      <c r="V8" s="212"/>
    </row>
    <row r="9" spans="1:22" s="209" customFormat="1" ht="18.75">
      <c r="E9" s="277" t="s">
        <v>176</v>
      </c>
      <c r="F9" s="211"/>
      <c r="G9" s="210"/>
      <c r="H9" s="213"/>
      <c r="I9" s="214"/>
      <c r="J9" s="214"/>
      <c r="K9" s="214"/>
      <c r="L9" s="214"/>
      <c r="P9" s="210"/>
      <c r="Q9" s="201"/>
      <c r="R9" s="214"/>
      <c r="S9" s="214"/>
      <c r="T9" s="212"/>
      <c r="U9" s="212"/>
      <c r="V9" s="212"/>
    </row>
    <row r="10" spans="1:22" s="209" customFormat="1" ht="18.75">
      <c r="E10" s="278" t="s">
        <v>177</v>
      </c>
      <c r="F10" s="211"/>
      <c r="G10" s="200"/>
      <c r="H10" s="200"/>
      <c r="I10" s="201"/>
      <c r="J10" s="201"/>
      <c r="K10" s="201"/>
      <c r="L10" s="202"/>
      <c r="M10" s="203"/>
      <c r="N10" s="203"/>
      <c r="O10" s="203"/>
      <c r="P10" s="200"/>
      <c r="Q10" s="204"/>
      <c r="R10" s="201"/>
      <c r="S10" s="201"/>
      <c r="T10" s="212"/>
      <c r="U10" s="212"/>
      <c r="V10" s="212"/>
    </row>
    <row r="11" spans="1:22" s="209" customFormat="1" ht="18.75">
      <c r="D11" s="210"/>
      <c r="E11" s="246" t="s">
        <v>178</v>
      </c>
      <c r="F11" s="215"/>
      <c r="G11" s="200"/>
      <c r="H11" s="200"/>
      <c r="I11" s="201"/>
      <c r="J11" s="201"/>
      <c r="K11" s="201"/>
      <c r="L11" s="207"/>
      <c r="M11" s="208"/>
      <c r="N11" s="208"/>
      <c r="O11" s="208"/>
      <c r="P11" s="200"/>
      <c r="Q11" s="204"/>
      <c r="R11" s="201"/>
      <c r="S11" s="201"/>
      <c r="T11" s="212"/>
      <c r="U11" s="212"/>
      <c r="V11" s="212"/>
    </row>
    <row r="12" spans="1:22" s="209" customFormat="1" ht="18.75">
      <c r="C12" s="216"/>
      <c r="D12" s="217"/>
      <c r="E12" s="277" t="s">
        <v>56</v>
      </c>
      <c r="F12" s="215"/>
      <c r="G12" s="200"/>
      <c r="H12" s="200"/>
      <c r="I12" s="201"/>
      <c r="J12" s="201"/>
      <c r="K12" s="201"/>
      <c r="L12" s="207"/>
      <c r="M12" s="208"/>
      <c r="N12" s="208"/>
      <c r="O12" s="208"/>
      <c r="P12" s="200"/>
      <c r="Q12" s="204"/>
      <c r="R12" s="201"/>
      <c r="S12" s="201"/>
      <c r="U12" s="218"/>
      <c r="V12" s="212"/>
    </row>
    <row r="13" spans="1:22" s="209" customFormat="1" ht="18.75">
      <c r="C13" s="216"/>
      <c r="D13" s="217"/>
      <c r="E13" s="278" t="s">
        <v>57</v>
      </c>
      <c r="F13" s="215"/>
      <c r="G13" s="210"/>
      <c r="H13" s="213"/>
      <c r="I13" s="214"/>
      <c r="J13" s="214"/>
      <c r="K13" s="214"/>
      <c r="L13" s="214"/>
      <c r="P13" s="210"/>
      <c r="Q13" s="201"/>
      <c r="R13" s="214"/>
      <c r="S13" s="214"/>
      <c r="T13" s="218"/>
      <c r="U13" s="218"/>
      <c r="V13" s="212"/>
    </row>
    <row r="14" spans="1:22" s="209" customFormat="1" ht="18.75">
      <c r="C14" s="216"/>
      <c r="D14" s="217"/>
      <c r="E14" s="278" t="s">
        <v>50</v>
      </c>
      <c r="F14" s="215"/>
      <c r="G14" s="200"/>
      <c r="H14" s="200"/>
      <c r="I14" s="201"/>
      <c r="J14" s="201"/>
      <c r="K14" s="201"/>
      <c r="L14" s="202"/>
      <c r="M14" s="203"/>
      <c r="N14" s="203"/>
      <c r="O14" s="203"/>
      <c r="P14" s="200"/>
      <c r="Q14" s="204"/>
      <c r="R14" s="201"/>
      <c r="S14" s="201"/>
      <c r="T14" s="212"/>
      <c r="U14" s="212"/>
      <c r="V14" s="212"/>
    </row>
    <row r="15" spans="1:22" s="199" customFormat="1" ht="18.75">
      <c r="D15" s="210"/>
      <c r="E15" s="278" t="s">
        <v>179</v>
      </c>
      <c r="G15" s="200"/>
      <c r="H15" s="200"/>
      <c r="I15" s="201"/>
      <c r="J15" s="201"/>
      <c r="K15" s="201"/>
      <c r="L15" s="207"/>
      <c r="M15" s="208"/>
      <c r="N15" s="208"/>
      <c r="O15" s="208"/>
      <c r="P15" s="200"/>
      <c r="Q15" s="204"/>
      <c r="R15" s="201"/>
      <c r="S15" s="201"/>
      <c r="T15" s="205"/>
      <c r="U15" s="205"/>
      <c r="V15" s="205"/>
    </row>
    <row r="16" spans="1:22" s="209" customFormat="1" ht="18.75">
      <c r="C16" s="216"/>
      <c r="D16" s="217"/>
      <c r="E16" s="246" t="s">
        <v>97</v>
      </c>
      <c r="F16" s="215"/>
      <c r="G16" s="200"/>
      <c r="H16" s="200"/>
      <c r="I16" s="201"/>
      <c r="J16" s="201"/>
      <c r="K16" s="201"/>
      <c r="L16" s="207"/>
      <c r="M16" s="208"/>
      <c r="N16" s="208"/>
      <c r="O16" s="208"/>
      <c r="P16" s="200"/>
      <c r="Q16" s="204"/>
      <c r="R16" s="201"/>
      <c r="S16" s="201"/>
      <c r="U16" s="218"/>
      <c r="V16" s="212"/>
    </row>
    <row r="17" spans="3:22" s="209" customFormat="1" ht="18.75">
      <c r="C17" s="216"/>
      <c r="D17" s="217"/>
      <c r="E17" s="247" t="s">
        <v>180</v>
      </c>
      <c r="F17" s="215"/>
      <c r="G17" s="210"/>
      <c r="H17" s="213"/>
      <c r="I17" s="214"/>
      <c r="J17" s="214"/>
      <c r="K17" s="214"/>
      <c r="L17" s="214"/>
      <c r="P17" s="210"/>
      <c r="Q17" s="201"/>
      <c r="R17" s="214"/>
      <c r="S17" s="214"/>
      <c r="T17" s="218"/>
      <c r="U17" s="218"/>
      <c r="V17" s="212"/>
    </row>
    <row r="18" spans="3:22" s="209" customFormat="1" ht="18.75">
      <c r="C18" s="216"/>
      <c r="D18" s="217"/>
      <c r="E18" s="247" t="s">
        <v>181</v>
      </c>
      <c r="F18" s="215"/>
      <c r="G18" s="200"/>
      <c r="H18" s="200"/>
      <c r="I18" s="201"/>
      <c r="J18" s="201"/>
      <c r="K18" s="201"/>
      <c r="L18" s="202"/>
      <c r="M18" s="203"/>
      <c r="N18" s="203"/>
      <c r="O18" s="203"/>
      <c r="P18" s="200"/>
      <c r="Q18" s="204"/>
      <c r="R18" s="201"/>
      <c r="S18" s="201"/>
      <c r="T18" s="212"/>
      <c r="U18" s="212"/>
      <c r="V18" s="212"/>
    </row>
    <row r="19" spans="3:22" s="199" customFormat="1" ht="18.75">
      <c r="D19" s="210"/>
      <c r="E19" s="247" t="s">
        <v>182</v>
      </c>
      <c r="G19" s="200"/>
      <c r="H19" s="200"/>
      <c r="I19" s="201"/>
      <c r="J19" s="201"/>
      <c r="K19" s="201"/>
      <c r="L19" s="207"/>
      <c r="M19" s="208"/>
      <c r="N19" s="208"/>
      <c r="O19" s="208"/>
      <c r="P19" s="200"/>
      <c r="Q19" s="204"/>
      <c r="R19" s="201"/>
      <c r="S19" s="201"/>
      <c r="T19" s="205"/>
      <c r="U19" s="205"/>
      <c r="V19" s="205"/>
    </row>
    <row r="20" spans="3:22" s="164" customFormat="1" ht="17.25">
      <c r="C20" s="243" t="s">
        <v>162</v>
      </c>
      <c r="D20" s="244" t="s">
        <v>239</v>
      </c>
      <c r="E20" s="174"/>
      <c r="G20" s="166"/>
      <c r="H20" s="166"/>
      <c r="I20" s="165"/>
      <c r="J20" s="165"/>
      <c r="K20" s="165"/>
      <c r="L20" s="170"/>
      <c r="M20" s="171"/>
      <c r="N20" s="171"/>
      <c r="O20" s="171"/>
      <c r="P20" s="166"/>
      <c r="Q20" s="169"/>
      <c r="R20" s="165"/>
      <c r="S20" s="165"/>
      <c r="T20" s="172"/>
      <c r="U20" s="172"/>
      <c r="V20" s="172"/>
    </row>
    <row r="21" spans="3:22" s="164" customFormat="1" ht="15.75">
      <c r="D21" s="161"/>
      <c r="E21" s="177"/>
      <c r="G21" s="161"/>
      <c r="H21" s="162"/>
      <c r="I21" s="163"/>
      <c r="J21" s="163"/>
      <c r="K21" s="163"/>
      <c r="L21" s="163"/>
      <c r="P21" s="161"/>
      <c r="Q21" s="165"/>
      <c r="R21" s="163"/>
      <c r="S21" s="163"/>
      <c r="T21" s="172"/>
      <c r="U21" s="172"/>
      <c r="V21" s="172"/>
    </row>
    <row r="22" spans="3:22" s="164" customFormat="1" ht="15.75">
      <c r="D22" s="161"/>
      <c r="E22" s="177"/>
      <c r="G22" s="166"/>
      <c r="H22" s="166"/>
      <c r="I22" s="165"/>
      <c r="J22" s="165"/>
      <c r="K22" s="165"/>
      <c r="L22" s="167"/>
      <c r="M22" s="168"/>
      <c r="N22" s="168"/>
      <c r="O22" s="168"/>
      <c r="P22" s="166"/>
      <c r="Q22" s="169"/>
      <c r="R22" s="165"/>
      <c r="S22" s="165"/>
      <c r="T22" s="172"/>
      <c r="U22" s="172"/>
      <c r="V22" s="172"/>
    </row>
    <row r="23" spans="3:22" s="164" customFormat="1" ht="15.75">
      <c r="D23" s="161"/>
      <c r="E23" s="177"/>
      <c r="G23" s="166"/>
      <c r="H23" s="166"/>
      <c r="I23" s="165"/>
      <c r="J23" s="165"/>
      <c r="K23" s="165"/>
      <c r="L23" s="170"/>
      <c r="M23" s="171"/>
      <c r="N23" s="171"/>
      <c r="O23" s="171"/>
      <c r="P23" s="166"/>
      <c r="Q23" s="169"/>
      <c r="R23" s="165"/>
      <c r="S23" s="165"/>
      <c r="T23" s="172"/>
      <c r="U23" s="172"/>
      <c r="V23" s="172"/>
    </row>
    <row r="24" spans="3:22" s="164" customFormat="1" ht="15.75">
      <c r="D24" s="161"/>
      <c r="E24" s="177"/>
      <c r="G24" s="166"/>
      <c r="H24" s="166"/>
      <c r="I24" s="165"/>
      <c r="J24" s="165"/>
      <c r="K24" s="165"/>
      <c r="L24" s="170"/>
      <c r="M24" s="171"/>
      <c r="N24" s="171"/>
      <c r="O24" s="171"/>
      <c r="P24" s="166"/>
      <c r="Q24" s="169"/>
      <c r="R24" s="165"/>
      <c r="S24" s="165"/>
      <c r="T24" s="172"/>
      <c r="U24" s="172"/>
      <c r="V24" s="172"/>
    </row>
    <row r="25" spans="3:22" s="164" customFormat="1" ht="15.75">
      <c r="C25" s="168"/>
      <c r="D25" s="178"/>
      <c r="E25" s="177"/>
      <c r="G25" s="161"/>
      <c r="H25" s="162"/>
      <c r="I25" s="163"/>
      <c r="J25" s="163"/>
      <c r="K25" s="163"/>
      <c r="L25" s="163"/>
      <c r="P25" s="161"/>
      <c r="Q25" s="165"/>
      <c r="R25" s="163"/>
      <c r="S25" s="163"/>
      <c r="T25" s="172"/>
      <c r="U25" s="172"/>
      <c r="V25" s="172"/>
    </row>
    <row r="26" spans="3:22" s="164" customFormat="1" ht="15.75">
      <c r="C26" s="171"/>
      <c r="D26" s="179"/>
      <c r="E26" s="177"/>
      <c r="G26" s="166"/>
      <c r="H26" s="166"/>
      <c r="I26" s="165"/>
      <c r="J26" s="165"/>
      <c r="K26" s="165"/>
      <c r="L26" s="167"/>
      <c r="M26" s="168"/>
      <c r="N26" s="168"/>
      <c r="O26" s="168"/>
      <c r="P26" s="166"/>
      <c r="Q26" s="169"/>
      <c r="R26" s="165"/>
      <c r="S26" s="165"/>
      <c r="T26" s="172"/>
      <c r="U26" s="172"/>
      <c r="V26" s="172"/>
    </row>
    <row r="27" spans="3:22" s="164" customFormat="1" ht="18.75" customHeight="1">
      <c r="C27" s="171"/>
      <c r="D27" s="162"/>
      <c r="E27" s="177"/>
      <c r="G27" s="166"/>
      <c r="H27" s="166"/>
      <c r="I27" s="165"/>
      <c r="J27" s="165"/>
      <c r="K27" s="165"/>
      <c r="L27" s="170"/>
      <c r="M27" s="171"/>
      <c r="N27" s="171"/>
      <c r="O27" s="171"/>
      <c r="P27" s="166"/>
      <c r="Q27" s="169"/>
      <c r="R27" s="165"/>
      <c r="S27" s="165"/>
      <c r="T27" s="172"/>
      <c r="U27" s="172"/>
      <c r="V27" s="172"/>
    </row>
    <row r="28" spans="3:22" s="164" customFormat="1" ht="15.75">
      <c r="C28" s="171"/>
      <c r="D28" s="162"/>
      <c r="E28" s="177"/>
      <c r="G28" s="166"/>
      <c r="H28" s="166"/>
      <c r="I28" s="165"/>
      <c r="J28" s="165"/>
      <c r="K28" s="165"/>
      <c r="L28" s="170"/>
      <c r="M28" s="171"/>
      <c r="N28" s="171"/>
      <c r="O28" s="171"/>
      <c r="P28" s="166"/>
      <c r="Q28" s="169"/>
      <c r="R28" s="165"/>
      <c r="S28" s="165"/>
      <c r="T28" s="172"/>
      <c r="U28" s="172"/>
      <c r="V28" s="172"/>
    </row>
    <row r="29" spans="3:22" s="164" customFormat="1" ht="15.75">
      <c r="D29" s="180"/>
      <c r="E29" s="177"/>
      <c r="G29" s="161"/>
      <c r="H29" s="162"/>
      <c r="I29" s="163"/>
      <c r="J29" s="163"/>
      <c r="K29" s="163"/>
      <c r="L29" s="163"/>
      <c r="P29" s="161"/>
      <c r="Q29" s="165"/>
      <c r="R29" s="163"/>
      <c r="S29" s="163"/>
      <c r="T29" s="172"/>
      <c r="U29" s="172"/>
      <c r="V29" s="172"/>
    </row>
    <row r="30" spans="3:22" s="164" customFormat="1" ht="15.75">
      <c r="D30" s="161"/>
      <c r="E30" s="177"/>
      <c r="G30" s="166"/>
      <c r="H30" s="166"/>
      <c r="I30" s="165"/>
      <c r="J30" s="165"/>
      <c r="K30" s="165"/>
      <c r="L30" s="167"/>
      <c r="M30" s="168"/>
      <c r="N30" s="168"/>
      <c r="O30" s="168"/>
      <c r="P30" s="166"/>
      <c r="Q30" s="169"/>
      <c r="R30" s="165"/>
      <c r="S30" s="165"/>
      <c r="T30" s="172"/>
      <c r="U30" s="172"/>
      <c r="V30" s="172"/>
    </row>
    <row r="31" spans="3:22" s="164" customFormat="1" ht="15.75">
      <c r="D31" s="181"/>
      <c r="E31" s="177"/>
      <c r="G31" s="166"/>
      <c r="H31" s="166"/>
      <c r="I31" s="165"/>
      <c r="J31" s="165"/>
      <c r="K31" s="165"/>
      <c r="L31" s="170"/>
      <c r="M31" s="171"/>
      <c r="N31" s="171"/>
      <c r="O31" s="171"/>
      <c r="P31" s="166"/>
      <c r="Q31" s="169"/>
      <c r="R31" s="165"/>
      <c r="S31" s="165"/>
      <c r="T31" s="172"/>
      <c r="U31" s="172"/>
      <c r="V31" s="172"/>
    </row>
    <row r="32" spans="3:22" s="164" customFormat="1" ht="15.75">
      <c r="D32" s="161"/>
      <c r="E32" s="177"/>
      <c r="F32" s="182"/>
      <c r="G32" s="166"/>
      <c r="H32" s="166"/>
      <c r="I32" s="165"/>
      <c r="J32" s="165"/>
      <c r="K32" s="165"/>
      <c r="L32" s="170"/>
      <c r="M32" s="171"/>
      <c r="N32" s="171"/>
      <c r="O32" s="171"/>
      <c r="P32" s="166"/>
      <c r="Q32" s="169"/>
      <c r="R32" s="165"/>
      <c r="S32" s="165"/>
      <c r="T32" s="172"/>
      <c r="U32" s="172"/>
      <c r="V32" s="172"/>
    </row>
    <row r="33" spans="2:23" s="164" customFormat="1" ht="15.75">
      <c r="B33" s="183"/>
      <c r="C33" s="183"/>
      <c r="D33" s="184"/>
      <c r="E33" s="185"/>
      <c r="G33" s="161"/>
      <c r="H33" s="162"/>
      <c r="I33" s="163"/>
      <c r="J33" s="163"/>
      <c r="K33" s="163"/>
      <c r="L33" s="163"/>
      <c r="P33" s="161"/>
      <c r="Q33" s="165"/>
      <c r="R33" s="163"/>
      <c r="S33" s="163"/>
      <c r="T33" s="172"/>
      <c r="U33" s="172"/>
      <c r="V33" s="172"/>
    </row>
    <row r="34" spans="2:23" s="175" customFormat="1" ht="16.5">
      <c r="D34" s="176"/>
      <c r="E34" s="177"/>
      <c r="F34" s="186"/>
      <c r="G34" s="187"/>
      <c r="H34" s="161"/>
      <c r="I34" s="164"/>
      <c r="J34" s="164"/>
      <c r="K34" s="164"/>
      <c r="L34" s="164"/>
      <c r="M34" s="164"/>
      <c r="N34" s="164"/>
      <c r="O34" s="164"/>
      <c r="P34" s="164"/>
    </row>
    <row r="35" spans="2:23" s="164" customFormat="1" ht="16.5">
      <c r="B35" s="183"/>
      <c r="C35" s="183"/>
      <c r="D35" s="188"/>
      <c r="E35" s="189"/>
      <c r="F35" s="173"/>
      <c r="G35" s="190"/>
      <c r="H35" s="191"/>
      <c r="I35" s="192"/>
      <c r="J35" s="192"/>
      <c r="K35" s="192"/>
      <c r="L35" s="192"/>
      <c r="M35" s="175"/>
      <c r="N35" s="175"/>
      <c r="O35" s="193"/>
      <c r="P35" s="175"/>
      <c r="R35" s="172"/>
      <c r="S35" s="172"/>
      <c r="T35" s="172"/>
      <c r="U35" s="172"/>
      <c r="V35" s="172"/>
    </row>
    <row r="36" spans="2:23" s="168" customFormat="1">
      <c r="D36" s="178"/>
      <c r="E36" s="194"/>
      <c r="G36" s="195"/>
      <c r="H36" s="161"/>
      <c r="I36" s="165"/>
      <c r="J36" s="163"/>
      <c r="K36" s="163"/>
      <c r="L36" s="163"/>
      <c r="M36" s="163"/>
      <c r="N36" s="164"/>
      <c r="O36" s="164"/>
      <c r="P36" s="164"/>
      <c r="R36" s="171"/>
      <c r="S36" s="171"/>
      <c r="T36" s="171"/>
      <c r="U36" s="171"/>
      <c r="V36" s="171"/>
      <c r="W36" s="171"/>
    </row>
    <row r="37" spans="2:23">
      <c r="D37" s="196"/>
      <c r="H37" s="166"/>
      <c r="I37" s="169"/>
      <c r="J37" s="165"/>
      <c r="K37" s="165"/>
      <c r="L37" s="165"/>
      <c r="M37" s="167"/>
      <c r="N37" s="168"/>
      <c r="O37" s="168"/>
      <c r="P37" s="168"/>
    </row>
    <row r="38" spans="2:23">
      <c r="D38" s="196"/>
      <c r="H38" s="166"/>
      <c r="I38" s="169"/>
      <c r="J38" s="165"/>
      <c r="K38" s="165"/>
      <c r="L38" s="165"/>
      <c r="M38" s="170"/>
    </row>
    <row r="39" spans="2:23">
      <c r="D39" s="196"/>
      <c r="H39" s="166"/>
      <c r="I39" s="169"/>
      <c r="J39" s="165"/>
      <c r="K39" s="165"/>
      <c r="L39" s="165"/>
      <c r="M39" s="170"/>
    </row>
    <row r="40" spans="2:23">
      <c r="D40" s="196"/>
      <c r="H40" s="196"/>
      <c r="I40" s="169"/>
      <c r="J40" s="165"/>
      <c r="K40" s="165"/>
      <c r="L40" s="165"/>
      <c r="M40" s="170"/>
    </row>
    <row r="41" spans="2:23">
      <c r="D41" s="196"/>
      <c r="H41" s="166"/>
      <c r="I41" s="169"/>
      <c r="J41" s="165"/>
      <c r="K41" s="165"/>
      <c r="L41" s="165"/>
      <c r="M41" s="170"/>
    </row>
    <row r="42" spans="2:23">
      <c r="D42" s="196"/>
      <c r="H42" s="196"/>
      <c r="I42" s="169"/>
      <c r="J42" s="165"/>
      <c r="K42" s="165"/>
      <c r="L42" s="165"/>
      <c r="M42" s="170"/>
    </row>
    <row r="43" spans="2:23">
      <c r="D43" s="196"/>
      <c r="H43" s="166"/>
      <c r="I43" s="169"/>
      <c r="J43" s="165"/>
      <c r="K43" s="165"/>
      <c r="L43" s="165"/>
      <c r="M43" s="170"/>
    </row>
    <row r="44" spans="2:23">
      <c r="D44" s="196"/>
      <c r="H44" s="196"/>
      <c r="I44" s="169"/>
      <c r="J44" s="165"/>
      <c r="K44" s="165"/>
      <c r="L44" s="165"/>
      <c r="M44" s="170"/>
    </row>
    <row r="45" spans="2:23">
      <c r="D45" s="196"/>
      <c r="H45" s="197"/>
      <c r="I45" s="169"/>
      <c r="J45" s="165"/>
      <c r="K45" s="165"/>
      <c r="L45" s="165"/>
      <c r="M45" s="170"/>
    </row>
    <row r="46" spans="2:23">
      <c r="D46" s="196"/>
      <c r="H46" s="196"/>
    </row>
    <row r="47" spans="2:23">
      <c r="D47" s="196"/>
      <c r="H47" s="198"/>
      <c r="I47" s="193"/>
      <c r="J47" s="193"/>
      <c r="K47" s="193"/>
      <c r="L47" s="193"/>
    </row>
    <row r="49" spans="4:10">
      <c r="D49" s="196"/>
      <c r="H49" s="196"/>
    </row>
    <row r="50" spans="4:10">
      <c r="D50" s="196"/>
      <c r="H50" s="196"/>
      <c r="I50" s="193"/>
      <c r="J50" s="193"/>
    </row>
  </sheetData>
  <mergeCells count="1">
    <mergeCell ref="E1:E2"/>
  </mergeCells>
  <conditionalFormatting sqref="A20:B20 A35:D35 E34:E35 J36:K36 E19:E32 F11:F14 F35:F36 G36:G37 Q35:IV35 M36:P36 T20:IV20">
    <cfRule type="expression" dxfId="279" priority="18" stopIfTrue="1">
      <formula>#REF!="world"</formula>
    </cfRule>
  </conditionalFormatting>
  <conditionalFormatting sqref="G35">
    <cfRule type="expression" dxfId="278" priority="17" stopIfTrue="1">
      <formula>#REF!="world"</formula>
    </cfRule>
  </conditionalFormatting>
  <conditionalFormatting sqref="E15 E17">
    <cfRule type="expression" dxfId="277" priority="16" stopIfTrue="1">
      <formula>#REF!="world"</formula>
    </cfRule>
  </conditionalFormatting>
  <conditionalFormatting sqref="E13:E14">
    <cfRule type="expression" dxfId="276" priority="15" stopIfTrue="1">
      <formula>#REF!="world"</formula>
    </cfRule>
  </conditionalFormatting>
  <conditionalFormatting sqref="E5">
    <cfRule type="expression" dxfId="275" priority="14" stopIfTrue="1">
      <formula>#REF!="world"</formula>
    </cfRule>
  </conditionalFormatting>
  <conditionalFormatting sqref="E6">
    <cfRule type="expression" dxfId="274" priority="13" stopIfTrue="1">
      <formula>#REF!="world"</formula>
    </cfRule>
  </conditionalFormatting>
  <conditionalFormatting sqref="E7">
    <cfRule type="expression" dxfId="273" priority="12" stopIfTrue="1">
      <formula>#REF!="world"</formula>
    </cfRule>
  </conditionalFormatting>
  <conditionalFormatting sqref="E9">
    <cfRule type="expression" dxfId="272" priority="11" stopIfTrue="1">
      <formula>#REF!="world"</formula>
    </cfRule>
  </conditionalFormatting>
  <conditionalFormatting sqref="E10">
    <cfRule type="expression" dxfId="271" priority="10" stopIfTrue="1">
      <formula>#REF!="world"</formula>
    </cfRule>
  </conditionalFormatting>
  <conditionalFormatting sqref="E11">
    <cfRule type="expression" dxfId="270" priority="9" stopIfTrue="1">
      <formula>#REF!="world"</formula>
    </cfRule>
  </conditionalFormatting>
  <conditionalFormatting sqref="E12">
    <cfRule type="expression" dxfId="269" priority="8" stopIfTrue="1">
      <formula>#REF!="world"</formula>
    </cfRule>
  </conditionalFormatting>
  <conditionalFormatting sqref="E16">
    <cfRule type="expression" dxfId="268" priority="7" stopIfTrue="1">
      <formula>#REF!="world"</formula>
    </cfRule>
  </conditionalFormatting>
  <conditionalFormatting sqref="I3:J4 I9:J9 I13:J13 I21:J21 I25:J25 I29:J29 I33:J33 R3:S4 R9:S9 R13:S13 R21:S21 R25:S25 R29:S29 R33:S33 L3:O4 L9:O9 L13:O13 L21:O21 L25:O25 L29:O29 L33:O33 I17:J17 R17:S17 L17:O17">
    <cfRule type="expression" dxfId="267" priority="6" stopIfTrue="1">
      <formula>#REF!="world"</formula>
    </cfRule>
  </conditionalFormatting>
  <conditionalFormatting sqref="F16:F18">
    <cfRule type="expression" dxfId="266" priority="5" stopIfTrue="1">
      <formula>#REF!="world"</formula>
    </cfRule>
  </conditionalFormatting>
  <conditionalFormatting sqref="E19">
    <cfRule type="expression" dxfId="265" priority="4" stopIfTrue="1">
      <formula>#REF!="world"</formula>
    </cfRule>
  </conditionalFormatting>
  <conditionalFormatting sqref="E17:E18">
    <cfRule type="expression" dxfId="264" priority="3" stopIfTrue="1">
      <formula>#REF!="world"</formula>
    </cfRule>
  </conditionalFormatting>
  <conditionalFormatting sqref="E16">
    <cfRule type="expression" dxfId="263" priority="2" stopIfTrue="1">
      <formula>#REF!="world"</formula>
    </cfRule>
  </conditionalFormatting>
  <conditionalFormatting sqref="E20">
    <cfRule type="expression" dxfId="262" priority="1" stopIfTrue="1">
      <formula>#REF!="world"</formula>
    </cfRule>
  </conditionalFormatting>
  <hyperlinks>
    <hyperlink ref="E5" location="CAF!A1" tooltip="CAF" display="Complexo Agroalimentar e Florestal (VAB, Índice de Preços, Balança Comercial)"/>
    <hyperlink ref="E6" location="Agricultura!A1" tooltip="Agricultura" display="Agricultura (Produção, Consumos Intermédios, VAB, Volume de Trabalho, FBCF, Índice de Preços)"/>
    <hyperlink ref="E9" location="Imp_Exp_Hortofrutícolas!A1" tooltip="BC Hortofrutícolas" display="Hortofrutícolas"/>
    <hyperlink ref="E10" location="Imp_Exp_Pecuária!A1" tooltip="BC Pecuária" display="Pecuária"/>
    <hyperlink ref="E11" location="Imp_Exp_Carnes!A1" tooltip="BC Carnes" display="Carnes"/>
    <hyperlink ref="E12" location="Imp_Exp_Vinho!A1" tooltip="BC Vinho" display="Vinho"/>
    <hyperlink ref="E13" location="Imp_Exp_Azeite!A1" tooltip="BC Azeite" display="Azeite"/>
    <hyperlink ref="E14" location="Imp_Exp_Cereais!A1" tooltip="BC Cereais" display="Cereais"/>
    <hyperlink ref="E15" location="Imp_Exp_ProdutosFloresta!A1" tooltip="BC Florestas" display="Produtos da Floresta"/>
    <hyperlink ref="E16" location="Imp_Exp_Cortiça!A1" tooltip="BC Cortiça" display="Cortiça"/>
    <hyperlink ref="E17" location="Imp_Exp_Madeira!A1" tooltip="BC Madeira" display="Madeira"/>
    <hyperlink ref="E18" location="'Imp_Exp_Pasta madeira'!A1" tooltip="BC Pasta de madeira" display="Pasta de madeira"/>
    <hyperlink ref="E19" location="'Imp_Exp_Papel e cartão'!A1" tooltip="BC Papel e cartão" display="Papel e cartão"/>
    <hyperlink ref="E7" location="INDICE!A1" tooltip="Silvicultura - Atualização apenas disponível a partir de julho de 2021" display="Silvicultura (Produção, Índice de Preços)ª"/>
  </hyperlinks>
  <printOptions horizontalCentered="1" verticalCentered="1"/>
  <pageMargins left="0.11811023622047245" right="0.11811023622047245" top="0.98425196850393704" bottom="0.47244094488188981" header="0.47244094488188981" footer="0.35433070866141736"/>
  <pageSetup paperSize="9" scale="7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showGridLines="0" zoomScaleNormal="100"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X3" sqref="X3:AA20"/>
    </sheetView>
  </sheetViews>
  <sheetFormatPr defaultRowHeight="12.75"/>
  <cols>
    <col min="1" max="1" width="46.28515625" style="55" customWidth="1"/>
    <col min="2" max="22" width="10.5703125" style="47" customWidth="1"/>
    <col min="23" max="27" width="11.140625" style="47" customWidth="1"/>
    <col min="28" max="31" width="7.28515625" style="47" customWidth="1"/>
    <col min="32" max="33" width="8.28515625" style="2" bestFit="1" customWidth="1"/>
    <col min="34" max="34" width="10" style="2" bestFit="1" customWidth="1"/>
    <col min="35" max="35" width="7.140625" style="2" customWidth="1"/>
    <col min="36" max="36" width="8.85546875" style="2" customWidth="1"/>
    <col min="37" max="41" width="9.140625" style="2" bestFit="1" customWidth="1"/>
    <col min="42" max="42" width="11.7109375" style="2" customWidth="1"/>
    <col min="43" max="100" width="9.140625" style="2"/>
    <col min="101" max="16384" width="9.140625" style="3"/>
  </cols>
  <sheetData>
    <row r="1" spans="1:100" ht="31.5" customHeight="1">
      <c r="A1" s="240" t="s">
        <v>225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1"/>
      <c r="V1" s="22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00" s="8" customFormat="1" ht="31.5" customHeight="1">
      <c r="A2" s="4" t="s">
        <v>14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6" t="s">
        <v>3</v>
      </c>
      <c r="X2" s="257" t="s">
        <v>218</v>
      </c>
      <c r="Y2" s="94" t="s">
        <v>219</v>
      </c>
      <c r="Z2" s="257" t="s">
        <v>230</v>
      </c>
      <c r="AA2" s="257" t="s">
        <v>231</v>
      </c>
      <c r="AB2" s="7"/>
      <c r="AC2" s="7"/>
      <c r="AD2" s="7"/>
      <c r="AE2" s="7"/>
      <c r="AF2" s="7"/>
      <c r="AG2" s="7"/>
      <c r="AH2" s="7"/>
      <c r="AJ2" s="9"/>
      <c r="AK2" s="9"/>
      <c r="AL2" s="9"/>
      <c r="AM2" s="9"/>
      <c r="AN2" s="9"/>
      <c r="AO2" s="9"/>
      <c r="AP2" s="10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</row>
    <row r="3" spans="1:100" s="8" customFormat="1" ht="15" customHeight="1">
      <c r="A3" s="13" t="s">
        <v>135</v>
      </c>
      <c r="B3" s="14">
        <v>9.0115610000000004</v>
      </c>
      <c r="C3" s="14">
        <v>15.166289000000001</v>
      </c>
      <c r="D3" s="14">
        <v>25.699097999999999</v>
      </c>
      <c r="E3" s="14">
        <v>14.878565</v>
      </c>
      <c r="F3" s="14">
        <v>9.4047689999999999</v>
      </c>
      <c r="G3" s="14">
        <v>19.112036</v>
      </c>
      <c r="H3" s="14">
        <v>18.006658000000002</v>
      </c>
      <c r="I3" s="14">
        <v>12.822388999999999</v>
      </c>
      <c r="J3" s="14">
        <v>13.719177</v>
      </c>
      <c r="K3" s="14">
        <v>11.546199</v>
      </c>
      <c r="L3" s="14">
        <v>9.8256829999999997</v>
      </c>
      <c r="M3" s="14">
        <v>8.3078500000000002</v>
      </c>
      <c r="N3" s="14">
        <v>9.9060369999999995</v>
      </c>
      <c r="O3" s="14">
        <v>1.850322</v>
      </c>
      <c r="P3" s="14">
        <v>7.561159</v>
      </c>
      <c r="Q3" s="14">
        <v>3.5441700000000003</v>
      </c>
      <c r="R3" s="14">
        <v>6.9049690000000004</v>
      </c>
      <c r="S3" s="14">
        <v>8.8242060000000002</v>
      </c>
      <c r="T3" s="14">
        <v>5.3410799999999998</v>
      </c>
      <c r="U3" s="14">
        <v>5.6990230000000004</v>
      </c>
      <c r="V3" s="14">
        <v>2.6757680000000001</v>
      </c>
      <c r="W3" s="15">
        <f>AVERAGE(B3:V3)</f>
        <v>10.467000380952381</v>
      </c>
      <c r="X3" s="95">
        <f>IFERROR((V3/B3)^(1/($V$2-$B$2))-1,"")</f>
        <v>-5.8907263582348768E-2</v>
      </c>
      <c r="Y3" s="95">
        <f>IFERROR((V3-B3)/B3,"")</f>
        <v>-0.70307386256387772</v>
      </c>
      <c r="Z3" s="95">
        <f>IFERROR((V3/L3)^(1/($V$2-$L$2))-1,"")</f>
        <v>-0.12197158539365571</v>
      </c>
      <c r="AA3" s="95">
        <f>IFERROR((V3-L3)/L3,"")</f>
        <v>-0.7276761320307199</v>
      </c>
      <c r="AB3" s="14"/>
      <c r="AC3" s="14"/>
      <c r="AD3" s="14"/>
      <c r="AE3" s="14"/>
      <c r="AF3" s="14"/>
      <c r="AG3" s="7"/>
      <c r="AH3" s="7"/>
      <c r="AP3" s="2"/>
      <c r="AQ3" s="2"/>
      <c r="AR3" s="2"/>
      <c r="AS3" s="2"/>
      <c r="AT3" s="2"/>
      <c r="AU3" s="2"/>
      <c r="AV3" s="2"/>
      <c r="AW3" s="2"/>
      <c r="AX3" s="2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</row>
    <row r="4" spans="1:100" s="8" customFormat="1" ht="15" customHeight="1">
      <c r="A4" s="13" t="s">
        <v>136</v>
      </c>
      <c r="B4" s="223">
        <v>1.0252000000000001E-2</v>
      </c>
      <c r="C4" s="222">
        <v>9.5823000000000005E-2</v>
      </c>
      <c r="D4" s="14">
        <v>6.9999999999999999E-6</v>
      </c>
      <c r="E4" s="224">
        <v>3.9240000000000004E-3</v>
      </c>
      <c r="F4" s="14">
        <v>3.0000000000000001E-5</v>
      </c>
      <c r="G4" s="14">
        <v>1.4E-5</v>
      </c>
      <c r="H4" s="14">
        <v>1.5999999999999999E-5</v>
      </c>
      <c r="I4" s="223">
        <v>2.1909000000000001E-2</v>
      </c>
      <c r="J4" s="14">
        <v>2.6800000000000001E-4</v>
      </c>
      <c r="K4" s="14">
        <v>0</v>
      </c>
      <c r="L4" s="14">
        <v>0</v>
      </c>
      <c r="M4" s="14">
        <v>1.1E-5</v>
      </c>
      <c r="N4" s="223">
        <v>2.4201E-2</v>
      </c>
      <c r="O4" s="223">
        <v>2.46E-2</v>
      </c>
      <c r="P4" s="14">
        <v>6.9999999999999999E-6</v>
      </c>
      <c r="Q4" s="223">
        <v>1.1567000000000001E-2</v>
      </c>
      <c r="R4" s="223">
        <v>2.0976999999999999E-2</v>
      </c>
      <c r="S4" s="222">
        <v>9.7531000000000007E-2</v>
      </c>
      <c r="T4" s="224">
        <v>3.0760000000000002E-3</v>
      </c>
      <c r="U4" s="14">
        <v>0</v>
      </c>
      <c r="V4" s="223">
        <v>2.8734000000000003E-2</v>
      </c>
      <c r="W4" s="15">
        <f t="shared" ref="W4:W20" si="0">AVERAGE(B4:V4)</f>
        <v>1.6330809523809525E-2</v>
      </c>
      <c r="X4" s="95">
        <f>IFERROR((V4/B4)^(1/($V$2-$B$2))-1,"")</f>
        <v>5.2881208244091482E-2</v>
      </c>
      <c r="Y4" s="95">
        <f>IFERROR((V4-B4)/B4,"")</f>
        <v>1.8027701911822085</v>
      </c>
      <c r="Z4" s="95" t="str">
        <f>IFERROR((V4/L4)^(1/($V$2-$L$2))-1,"")</f>
        <v/>
      </c>
      <c r="AA4" s="95" t="str">
        <f>IFERROR((V4-L4)/L4,"")</f>
        <v/>
      </c>
      <c r="AB4" s="14"/>
      <c r="AC4" s="14"/>
      <c r="AD4" s="14"/>
      <c r="AE4" s="14"/>
      <c r="AF4" s="14"/>
      <c r="AG4" s="7"/>
      <c r="AH4" s="7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</row>
    <row r="5" spans="1:100" s="8" customFormat="1" ht="15" customHeight="1">
      <c r="A5" s="13" t="s">
        <v>137</v>
      </c>
      <c r="B5" s="14">
        <v>0.21973699999999999</v>
      </c>
      <c r="C5" s="14">
        <v>2.1447690000000001</v>
      </c>
      <c r="D5" s="14">
        <v>6.7093299999999996</v>
      </c>
      <c r="E5" s="14">
        <v>0.59920899999999999</v>
      </c>
      <c r="F5" s="14">
        <v>10.951294000000001</v>
      </c>
      <c r="G5" s="14">
        <v>9.8757249999999992</v>
      </c>
      <c r="H5" s="14">
        <v>8.0276770000000006</v>
      </c>
      <c r="I5" s="14">
        <v>3.7438899999999999</v>
      </c>
      <c r="J5" s="14">
        <v>0.49354999999999999</v>
      </c>
      <c r="K5" s="14">
        <v>8.531561</v>
      </c>
      <c r="L5" s="14">
        <v>4.5257290000000001</v>
      </c>
      <c r="M5" s="14">
        <v>8.2402110000000004</v>
      </c>
      <c r="N5" s="14">
        <v>1.042149</v>
      </c>
      <c r="O5" s="14">
        <v>0.96179899999999996</v>
      </c>
      <c r="P5" s="14">
        <v>2.9087170000000002</v>
      </c>
      <c r="Q5" s="14">
        <v>3.5596220000000001</v>
      </c>
      <c r="R5" s="14">
        <v>4.4732299999999992</v>
      </c>
      <c r="S5" s="14">
        <v>6.7233860000000005</v>
      </c>
      <c r="T5" s="14">
        <v>5.4965140000000003</v>
      </c>
      <c r="U5" s="14">
        <v>6.0889860000000002</v>
      </c>
      <c r="V5" s="14">
        <v>1.5960260000000002</v>
      </c>
      <c r="W5" s="15">
        <f t="shared" si="0"/>
        <v>4.6149100476190474</v>
      </c>
      <c r="X5" s="95">
        <f>IFERROR((V5/B5)^(1/($V$2-$B$2))-1,"")</f>
        <v>0.10422312630699682</v>
      </c>
      <c r="Y5" s="95">
        <f>IFERROR((V5-B5)/B5,"")</f>
        <v>6.2633466371161894</v>
      </c>
      <c r="Z5" s="95">
        <f>IFERROR((V5/L5)^(1/($V$2-$L$2))-1,"")</f>
        <v>-9.8978525831645237E-2</v>
      </c>
      <c r="AA5" s="95">
        <f>IFERROR((V5-L5)/L5,"")</f>
        <v>-0.64734388647663166</v>
      </c>
      <c r="AB5" s="14"/>
      <c r="AC5" s="14"/>
      <c r="AD5" s="14"/>
      <c r="AE5" s="14"/>
      <c r="AF5" s="14"/>
      <c r="AG5" s="7"/>
      <c r="AH5" s="7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100" s="8" customFormat="1" ht="15" customHeight="1">
      <c r="A6" s="13" t="s">
        <v>138</v>
      </c>
      <c r="B6" s="14">
        <v>0.42663000000000001</v>
      </c>
      <c r="C6" s="14">
        <v>0.30298999999999998</v>
      </c>
      <c r="D6" s="14">
        <v>0.307805</v>
      </c>
      <c r="E6" s="14">
        <v>0.38862600000000003</v>
      </c>
      <c r="F6" s="14">
        <v>0.31468200000000002</v>
      </c>
      <c r="G6" s="14">
        <v>0.43532999999999999</v>
      </c>
      <c r="H6" s="14">
        <v>2.333485</v>
      </c>
      <c r="I6" s="14">
        <v>0.41372599999999998</v>
      </c>
      <c r="J6" s="14">
        <v>1.3241689999999999</v>
      </c>
      <c r="K6" s="14">
        <v>0.124016</v>
      </c>
      <c r="L6" s="14">
        <v>9.6979999999999997E-2</v>
      </c>
      <c r="M6" s="14">
        <v>4.1926999999999999E-2</v>
      </c>
      <c r="N6" s="222">
        <v>9.6318000000000001E-2</v>
      </c>
      <c r="O6" s="223">
        <v>3.5005000000000001E-2</v>
      </c>
      <c r="P6" s="14">
        <v>0.93098800000000004</v>
      </c>
      <c r="Q6" s="222">
        <v>0.36771199999999998</v>
      </c>
      <c r="R6" s="222">
        <v>0.19065499999999999</v>
      </c>
      <c r="S6" s="222">
        <v>0.46915699999999999</v>
      </c>
      <c r="T6" s="14">
        <v>0.65731500000000009</v>
      </c>
      <c r="U6" s="14">
        <v>1.6425179999999999</v>
      </c>
      <c r="V6" s="14">
        <v>0.77551099999999995</v>
      </c>
      <c r="W6" s="15">
        <f t="shared" si="0"/>
        <v>0.55597833333333324</v>
      </c>
      <c r="X6" s="95">
        <f>IFERROR((V6/B6)^(1/($V$2-$B$2))-1,"")</f>
        <v>3.0331146464645187E-2</v>
      </c>
      <c r="Y6" s="95">
        <f>IFERROR((V6-B6)/B6,"")</f>
        <v>0.81776012001031329</v>
      </c>
      <c r="Z6" s="95">
        <f>IFERROR((V6/L6)^(1/($V$2-$L$2))-1,"")</f>
        <v>0.23109219589983354</v>
      </c>
      <c r="AA6" s="95">
        <f>IFERROR((V6-L6)/L6,"")</f>
        <v>6.996607547948031</v>
      </c>
      <c r="AB6" s="14"/>
      <c r="AC6" s="14"/>
      <c r="AD6" s="14"/>
      <c r="AE6" s="14"/>
      <c r="AF6" s="14"/>
      <c r="AG6" s="7"/>
      <c r="AH6" s="7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</row>
    <row r="7" spans="1:100" s="8" customFormat="1" ht="15" customHeight="1">
      <c r="A7" s="13" t="s">
        <v>139</v>
      </c>
      <c r="B7" s="14">
        <v>5.7412340000000004</v>
      </c>
      <c r="C7" s="14">
        <v>1.7404299999999999</v>
      </c>
      <c r="D7" s="14">
        <v>3.5919669999999999</v>
      </c>
      <c r="E7" s="14">
        <v>3.0823909999999999</v>
      </c>
      <c r="F7" s="14">
        <v>9.7455499999999997</v>
      </c>
      <c r="G7" s="14">
        <v>5.1948840000000001</v>
      </c>
      <c r="H7" s="14">
        <v>2.6604350000000001</v>
      </c>
      <c r="I7" s="14">
        <v>21.223520000000001</v>
      </c>
      <c r="J7" s="14">
        <v>16.302491</v>
      </c>
      <c r="K7" s="14">
        <v>7.4933389999999997</v>
      </c>
      <c r="L7" s="14">
        <v>6.2713919999999996</v>
      </c>
      <c r="M7" s="14">
        <v>9.5489680000000003</v>
      </c>
      <c r="N7" s="14">
        <v>8.0352689999999996</v>
      </c>
      <c r="O7" s="14">
        <v>7.6277020000000002</v>
      </c>
      <c r="P7" s="14">
        <v>22.73292</v>
      </c>
      <c r="Q7" s="14">
        <v>9.5055990000000001</v>
      </c>
      <c r="R7" s="14">
        <v>10.903477000000001</v>
      </c>
      <c r="S7" s="14">
        <v>16.529730999999998</v>
      </c>
      <c r="T7" s="14">
        <v>50.703527999999999</v>
      </c>
      <c r="U7" s="14">
        <v>31.290358999999999</v>
      </c>
      <c r="V7" s="14">
        <v>27.165707999999999</v>
      </c>
      <c r="W7" s="15">
        <f t="shared" si="0"/>
        <v>13.194804476190479</v>
      </c>
      <c r="X7" s="95">
        <f>IFERROR((V7/B7)^(1/($V$2-$B$2))-1,"")</f>
        <v>8.0813570584652661E-2</v>
      </c>
      <c r="Y7" s="95">
        <f>IFERROR((V7-B7)/B7,"")</f>
        <v>3.7316845124236351</v>
      </c>
      <c r="Z7" s="95">
        <f>IFERROR((V7/L7)^(1/($V$2-$L$2))-1,"")</f>
        <v>0.15788574711195236</v>
      </c>
      <c r="AA7" s="95">
        <f>IFERROR((V7-L7)/L7,"")</f>
        <v>3.3316871278338209</v>
      </c>
      <c r="AB7" s="14"/>
      <c r="AC7" s="14"/>
      <c r="AD7" s="14"/>
      <c r="AE7" s="14"/>
      <c r="AF7" s="14"/>
      <c r="AG7" s="7"/>
      <c r="AH7" s="7"/>
      <c r="AP7" s="42"/>
      <c r="AQ7" s="42"/>
      <c r="AR7" s="42"/>
      <c r="AS7" s="42"/>
      <c r="AT7" s="42"/>
      <c r="AU7" s="42"/>
      <c r="AV7" s="42"/>
      <c r="AW7" s="2"/>
      <c r="AX7" s="2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</row>
    <row r="8" spans="1:100" s="8" customFormat="1" ht="15" customHeight="1">
      <c r="A8" s="13" t="s">
        <v>140</v>
      </c>
      <c r="B8" s="14">
        <v>2.8150409999999999</v>
      </c>
      <c r="C8" s="14">
        <v>3.0210140000000001</v>
      </c>
      <c r="D8" s="14">
        <v>3.4939770000000001</v>
      </c>
      <c r="E8" s="14">
        <v>4.5946059999999997</v>
      </c>
      <c r="F8" s="14">
        <v>8.8314679999999992</v>
      </c>
      <c r="G8" s="14">
        <v>4.8180069999999997</v>
      </c>
      <c r="H8" s="14">
        <v>4.7661959999999999</v>
      </c>
      <c r="I8" s="14">
        <v>6.1154710000000003</v>
      </c>
      <c r="J8" s="14">
        <v>4.8919589999999999</v>
      </c>
      <c r="K8" s="14">
        <v>14.029486</v>
      </c>
      <c r="L8" s="14">
        <v>12.724309</v>
      </c>
      <c r="M8" s="14">
        <v>12.74062</v>
      </c>
      <c r="N8" s="14">
        <v>11.328074000000001</v>
      </c>
      <c r="O8" s="14">
        <v>16.347484000000001</v>
      </c>
      <c r="P8" s="14">
        <v>32.870668999999999</v>
      </c>
      <c r="Q8" s="14">
        <v>30.975557000000002</v>
      </c>
      <c r="R8" s="14">
        <v>40.194803999999998</v>
      </c>
      <c r="S8" s="14">
        <v>39.556029000000002</v>
      </c>
      <c r="T8" s="14">
        <v>47.119585000000001</v>
      </c>
      <c r="U8" s="14">
        <v>50.701661000000001</v>
      </c>
      <c r="V8" s="14">
        <v>52.379417000000004</v>
      </c>
      <c r="W8" s="15">
        <f t="shared" si="0"/>
        <v>19.253115904761906</v>
      </c>
      <c r="X8" s="95">
        <f>IFERROR((V8/B8)^(1/($V$2-$B$2))-1,"")</f>
        <v>0.15740084949408684</v>
      </c>
      <c r="Y8" s="95">
        <f>IFERROR((V8-B8)/B8,"")</f>
        <v>17.606981923176253</v>
      </c>
      <c r="Z8" s="95">
        <f>IFERROR((V8/L8)^(1/($V$2-$L$2))-1,"")</f>
        <v>0.1520004409476845</v>
      </c>
      <c r="AA8" s="95">
        <f>IFERROR((V8-L8)/L8,"")</f>
        <v>3.1164842035822931</v>
      </c>
      <c r="AB8" s="14"/>
      <c r="AC8" s="14"/>
      <c r="AD8" s="14"/>
      <c r="AE8" s="14"/>
      <c r="AF8" s="14"/>
      <c r="AG8" s="7"/>
      <c r="AH8" s="7"/>
      <c r="AP8" s="32"/>
      <c r="AQ8" s="32"/>
      <c r="AR8" s="32"/>
      <c r="AS8" s="32"/>
      <c r="AT8" s="32"/>
      <c r="AU8" s="32"/>
      <c r="AV8" s="32"/>
      <c r="AW8" s="32"/>
      <c r="AX8" s="32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</row>
    <row r="9" spans="1:100" s="8" customFormat="1" ht="15" customHeight="1">
      <c r="A9" s="13" t="s">
        <v>141</v>
      </c>
      <c r="B9" s="14">
        <v>1.4428E-2</v>
      </c>
      <c r="C9" s="14">
        <v>5.0820999999999998E-2</v>
      </c>
      <c r="D9" s="14">
        <v>8.1224000000000005E-2</v>
      </c>
      <c r="E9" s="14">
        <v>7.9582E-2</v>
      </c>
      <c r="F9" s="14">
        <v>8.3168000000000006E-2</v>
      </c>
      <c r="G9" s="14">
        <v>6.1787000000000002E-2</v>
      </c>
      <c r="H9" s="14">
        <v>6.3918000000000003E-2</v>
      </c>
      <c r="I9" s="14">
        <v>0.32983699999999999</v>
      </c>
      <c r="J9" s="14">
        <v>2.2011639999999999</v>
      </c>
      <c r="K9" s="14">
        <v>1.5030999999999999E-2</v>
      </c>
      <c r="L9" s="223">
        <v>4.4142000000000001E-2</v>
      </c>
      <c r="M9" s="14">
        <v>2.1273309999999999</v>
      </c>
      <c r="N9" s="222">
        <v>7.4107999999999993E-2</v>
      </c>
      <c r="O9" s="223">
        <v>4.9868999999999997E-2</v>
      </c>
      <c r="P9" s="222">
        <v>6.1649000000000002E-2</v>
      </c>
      <c r="Q9" s="222">
        <v>8.7691999999999992E-2</v>
      </c>
      <c r="R9" s="222">
        <v>0.27204500000000004</v>
      </c>
      <c r="S9" s="222">
        <v>9.4223000000000001E-2</v>
      </c>
      <c r="T9" s="222">
        <v>0.14093700000000001</v>
      </c>
      <c r="U9" s="222">
        <v>7.9704999999999998E-2</v>
      </c>
      <c r="V9" s="222">
        <v>0.15575600000000001</v>
      </c>
      <c r="W9" s="15">
        <f t="shared" si="0"/>
        <v>0.29373414285714289</v>
      </c>
      <c r="X9" s="95">
        <f>IFERROR((V9/B9)^(1/($V$2-$B$2))-1,"")</f>
        <v>0.12632035443696887</v>
      </c>
      <c r="Y9" s="95">
        <f>IFERROR((V9-B9)/B9,"")</f>
        <v>9.7953978375381219</v>
      </c>
      <c r="Z9" s="95">
        <f>IFERROR((V9/L9)^(1/($V$2-$L$2))-1,"")</f>
        <v>0.1343818726670436</v>
      </c>
      <c r="AA9" s="95">
        <f>IFERROR((V9-L9)/L9,"")</f>
        <v>2.5285215894159756</v>
      </c>
      <c r="AB9" s="14"/>
      <c r="AC9" s="14"/>
      <c r="AD9" s="14"/>
      <c r="AE9" s="14"/>
      <c r="AF9" s="14"/>
      <c r="AG9" s="7"/>
      <c r="AH9" s="7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</row>
    <row r="10" spans="1:100" s="8" customFormat="1" ht="15" customHeight="1">
      <c r="A10" s="13" t="s">
        <v>142</v>
      </c>
      <c r="B10" s="14">
        <v>0.52087499999999998</v>
      </c>
      <c r="C10" s="14">
        <v>0.119662</v>
      </c>
      <c r="D10" s="14">
        <v>0.40611999999999998</v>
      </c>
      <c r="E10" s="14">
        <v>1.7861069999999999</v>
      </c>
      <c r="F10" s="14">
        <v>0.70990500000000001</v>
      </c>
      <c r="G10" s="14">
        <v>1.6818169999999999</v>
      </c>
      <c r="H10" s="14">
        <v>2.1822689999999998</v>
      </c>
      <c r="I10" s="14">
        <v>1.3983719999999999</v>
      </c>
      <c r="J10" s="14">
        <v>1.2494130000000001</v>
      </c>
      <c r="K10" s="14">
        <v>1.38476</v>
      </c>
      <c r="L10" s="14">
        <v>0.78044599999999997</v>
      </c>
      <c r="M10" s="14">
        <v>1.4326730000000001</v>
      </c>
      <c r="N10" s="14">
        <v>1.4986189999999999</v>
      </c>
      <c r="O10" s="14">
        <v>0.80813599999999997</v>
      </c>
      <c r="P10" s="14">
        <v>0.80166800000000005</v>
      </c>
      <c r="Q10" s="14">
        <v>0.56419699999999995</v>
      </c>
      <c r="R10" s="14">
        <v>0.84018300000000001</v>
      </c>
      <c r="S10" s="14">
        <v>0.538408</v>
      </c>
      <c r="T10" s="222">
        <v>0.25980900000000001</v>
      </c>
      <c r="U10" s="222">
        <v>0.37032299999999996</v>
      </c>
      <c r="V10" s="222">
        <v>0.49038400000000004</v>
      </c>
      <c r="W10" s="15">
        <f t="shared" si="0"/>
        <v>0.94400695238095211</v>
      </c>
      <c r="X10" s="95">
        <f>IFERROR((V10/B10)^(1/($V$2-$B$2))-1,"")</f>
        <v>-3.0115228443756692E-3</v>
      </c>
      <c r="Y10" s="95">
        <f>IFERROR((V10-B10)/B10,"")</f>
        <v>-5.8538036957043314E-2</v>
      </c>
      <c r="Z10" s="95">
        <f>IFERROR((V10/L10)^(1/($V$2-$L$2))-1,"")</f>
        <v>-4.5404586782535894E-2</v>
      </c>
      <c r="AA10" s="95">
        <f>IFERROR((V10-L10)/L10,"")</f>
        <v>-0.37166184463755331</v>
      </c>
      <c r="AB10" s="14"/>
      <c r="AC10" s="14"/>
      <c r="AD10" s="14"/>
      <c r="AE10" s="14"/>
      <c r="AF10" s="14"/>
      <c r="AG10" s="7"/>
      <c r="AH10" s="7"/>
      <c r="AP10" s="10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</row>
    <row r="11" spans="1:100" s="8" customFormat="1" ht="18" customHeight="1">
      <c r="A11" s="16" t="s">
        <v>4</v>
      </c>
      <c r="B11" s="17">
        <f t="shared" ref="B11:V11" si="1">SUM(B3:B10)</f>
        <v>18.759757999999998</v>
      </c>
      <c r="C11" s="17">
        <f t="shared" si="1"/>
        <v>22.641798000000001</v>
      </c>
      <c r="D11" s="17">
        <f t="shared" si="1"/>
        <v>40.289527999999997</v>
      </c>
      <c r="E11" s="17">
        <f t="shared" si="1"/>
        <v>25.41301</v>
      </c>
      <c r="F11" s="17">
        <f t="shared" si="1"/>
        <v>40.040866000000001</v>
      </c>
      <c r="G11" s="17">
        <f t="shared" si="1"/>
        <v>41.179600000000008</v>
      </c>
      <c r="H11" s="17">
        <f t="shared" si="1"/>
        <v>38.040653999999996</v>
      </c>
      <c r="I11" s="17">
        <f t="shared" si="1"/>
        <v>46.069113999999999</v>
      </c>
      <c r="J11" s="17">
        <f t="shared" si="1"/>
        <v>40.182190999999996</v>
      </c>
      <c r="K11" s="17">
        <f t="shared" si="1"/>
        <v>43.124392</v>
      </c>
      <c r="L11" s="17">
        <f t="shared" si="1"/>
        <v>34.268681000000001</v>
      </c>
      <c r="M11" s="17">
        <f t="shared" si="1"/>
        <v>42.439591</v>
      </c>
      <c r="N11" s="17">
        <f t="shared" si="1"/>
        <v>32.004775000000002</v>
      </c>
      <c r="O11" s="17">
        <f t="shared" si="1"/>
        <v>27.704917000000005</v>
      </c>
      <c r="P11" s="17">
        <f t="shared" si="1"/>
        <v>67.867777000000004</v>
      </c>
      <c r="Q11" s="17">
        <f t="shared" si="1"/>
        <v>48.616115999999998</v>
      </c>
      <c r="R11" s="17">
        <f t="shared" si="1"/>
        <v>63.800339999999998</v>
      </c>
      <c r="S11" s="17">
        <f t="shared" si="1"/>
        <v>72.832671000000005</v>
      </c>
      <c r="T11" s="17">
        <f t="shared" si="1"/>
        <v>109.721844</v>
      </c>
      <c r="U11" s="17">
        <f t="shared" si="1"/>
        <v>95.872575000000012</v>
      </c>
      <c r="V11" s="17">
        <f t="shared" si="1"/>
        <v>85.267303999999996</v>
      </c>
      <c r="W11" s="18">
        <f t="shared" si="0"/>
        <v>49.339881047619052</v>
      </c>
      <c r="X11" s="96">
        <f>IFERROR((V11/B11)^(1/($V$2-$B$2))-1,"")</f>
        <v>7.8643088391088467E-2</v>
      </c>
      <c r="Y11" s="96">
        <f>IFERROR((V11-B11)/B11,"")</f>
        <v>3.5452240908438157</v>
      </c>
      <c r="Z11" s="96">
        <f>IFERROR((V11/L11)^(1/($V$2-$L$2))-1,"")</f>
        <v>9.5439796023381041E-2</v>
      </c>
      <c r="AA11" s="96">
        <f>IFERROR((V11-L11)/L11,"")</f>
        <v>1.4881991810539774</v>
      </c>
      <c r="AB11" s="14"/>
      <c r="AC11" s="14"/>
      <c r="AD11" s="14"/>
      <c r="AE11" s="14"/>
      <c r="AF11" s="14"/>
      <c r="AG11" s="7"/>
      <c r="AH11" s="7"/>
      <c r="AP11" s="10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</row>
    <row r="12" spans="1:100" s="8" customFormat="1" ht="15" customHeight="1">
      <c r="A12" s="13" t="s">
        <v>135</v>
      </c>
      <c r="B12" s="14">
        <v>192.24969400000001</v>
      </c>
      <c r="C12" s="14">
        <v>237.23568399999999</v>
      </c>
      <c r="D12" s="14">
        <v>229.495611</v>
      </c>
      <c r="E12" s="14">
        <v>199.719313</v>
      </c>
      <c r="F12" s="14">
        <v>227.564626</v>
      </c>
      <c r="G12" s="14">
        <v>230.184709</v>
      </c>
      <c r="H12" s="14">
        <v>218.207234</v>
      </c>
      <c r="I12" s="14">
        <v>285.05269800000002</v>
      </c>
      <c r="J12" s="14">
        <v>308.99191400000001</v>
      </c>
      <c r="K12" s="14">
        <v>254.23874000000001</v>
      </c>
      <c r="L12" s="14">
        <v>260.22570899999999</v>
      </c>
      <c r="M12" s="14">
        <v>305.60993400000001</v>
      </c>
      <c r="N12" s="14">
        <v>338.997973</v>
      </c>
      <c r="O12" s="14">
        <v>254.607968</v>
      </c>
      <c r="P12" s="14">
        <v>265.37881699999997</v>
      </c>
      <c r="Q12" s="14">
        <v>270.095371</v>
      </c>
      <c r="R12" s="14">
        <v>261.22709800000001</v>
      </c>
      <c r="S12" s="14">
        <v>274.388802</v>
      </c>
      <c r="T12" s="14">
        <v>256.303969</v>
      </c>
      <c r="U12" s="14">
        <v>264.928788</v>
      </c>
      <c r="V12" s="14">
        <v>251.50836900000002</v>
      </c>
      <c r="W12" s="15">
        <f t="shared" si="0"/>
        <v>256.48633433333333</v>
      </c>
      <c r="X12" s="95">
        <f>IFERROR((V12/B12)^(1/($V$2-$B$2))-1,"")</f>
        <v>1.352470489176949E-2</v>
      </c>
      <c r="Y12" s="95">
        <f>IFERROR((V12-B12)/B12,"")</f>
        <v>0.30823807188998703</v>
      </c>
      <c r="Z12" s="95">
        <f>IFERROR((V12/L12)^(1/($V$2-$L$2))-1,"")</f>
        <v>-3.4015117699633945E-3</v>
      </c>
      <c r="AA12" s="95">
        <f>IFERROR((V12-L12)/L12,"")</f>
        <v>-3.3499149770786017E-2</v>
      </c>
      <c r="AB12" s="14"/>
      <c r="AC12" s="14"/>
      <c r="AD12" s="14"/>
      <c r="AE12" s="14"/>
      <c r="AF12" s="14"/>
      <c r="AG12" s="7"/>
      <c r="AH12" s="7"/>
      <c r="AP12" s="10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</row>
    <row r="13" spans="1:100" s="8" customFormat="1" ht="15" customHeight="1">
      <c r="A13" s="13" t="s">
        <v>136</v>
      </c>
      <c r="B13" s="14">
        <v>1.9208259999999999</v>
      </c>
      <c r="C13" s="14">
        <v>1.906458</v>
      </c>
      <c r="D13" s="14">
        <v>2.8767520000000002</v>
      </c>
      <c r="E13" s="14">
        <v>3.1254840000000002</v>
      </c>
      <c r="F13" s="14">
        <v>4.9991620000000001</v>
      </c>
      <c r="G13" s="14">
        <v>4.7395420000000001</v>
      </c>
      <c r="H13" s="14">
        <v>3.3319809999999999</v>
      </c>
      <c r="I13" s="14">
        <v>3.86137</v>
      </c>
      <c r="J13" s="14">
        <v>4.9303299999999997</v>
      </c>
      <c r="K13" s="14">
        <v>4.6233389999999996</v>
      </c>
      <c r="L13" s="14">
        <v>5.4609050000000003</v>
      </c>
      <c r="M13" s="14">
        <v>4.5564710000000002</v>
      </c>
      <c r="N13" s="14">
        <v>7.6889139999999996</v>
      </c>
      <c r="O13" s="14">
        <v>7.5244450000000001</v>
      </c>
      <c r="P13" s="14">
        <v>4.9048370000000006</v>
      </c>
      <c r="Q13" s="14">
        <v>5.6383559999999999</v>
      </c>
      <c r="R13" s="14">
        <v>3.4847069999999998</v>
      </c>
      <c r="S13" s="14">
        <v>5.7235659999999999</v>
      </c>
      <c r="T13" s="14">
        <v>3.8834299999999997</v>
      </c>
      <c r="U13" s="14">
        <v>4.348312</v>
      </c>
      <c r="V13" s="14">
        <v>3.6085569999999998</v>
      </c>
      <c r="W13" s="15">
        <f t="shared" si="0"/>
        <v>4.4351306666666677</v>
      </c>
      <c r="X13" s="95">
        <f>IFERROR((V13/B13)^(1/($V$2-$B$2))-1,"")</f>
        <v>3.202989367494502E-2</v>
      </c>
      <c r="Y13" s="95">
        <f>IFERROR((V13-B13)/B13,"")</f>
        <v>0.87864856056717267</v>
      </c>
      <c r="Z13" s="95">
        <f>IFERROR((V13/L13)^(1/($V$2-$L$2))-1,"")</f>
        <v>-4.0584136991255515E-2</v>
      </c>
      <c r="AA13" s="95">
        <f>IFERROR((V13-L13)/L13,"")</f>
        <v>-0.33920165247335388</v>
      </c>
      <c r="AB13" s="14"/>
      <c r="AC13" s="14"/>
      <c r="AD13" s="14"/>
      <c r="AE13" s="14"/>
      <c r="AF13" s="14"/>
      <c r="AG13" s="7"/>
      <c r="AH13" s="7"/>
      <c r="AP13" s="10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</row>
    <row r="14" spans="1:100" s="8" customFormat="1" ht="15" customHeight="1">
      <c r="A14" s="13" t="s">
        <v>137</v>
      </c>
      <c r="B14" s="14">
        <v>29.813306999999998</v>
      </c>
      <c r="C14" s="14">
        <v>43.624437</v>
      </c>
      <c r="D14" s="14">
        <v>50.516227999999998</v>
      </c>
      <c r="E14" s="14">
        <v>39.584184999999998</v>
      </c>
      <c r="F14" s="14">
        <v>56.475670000000001</v>
      </c>
      <c r="G14" s="14">
        <v>54.582489000000002</v>
      </c>
      <c r="H14" s="14">
        <v>44.850002000000003</v>
      </c>
      <c r="I14" s="14">
        <v>52.638499000000003</v>
      </c>
      <c r="J14" s="14">
        <v>56.568407000000001</v>
      </c>
      <c r="K14" s="14">
        <v>68.481722000000005</v>
      </c>
      <c r="L14" s="14">
        <v>61.870404999999998</v>
      </c>
      <c r="M14" s="14">
        <v>75.438267999999994</v>
      </c>
      <c r="N14" s="14">
        <v>50.920605999999999</v>
      </c>
      <c r="O14" s="14">
        <v>52.405513999999997</v>
      </c>
      <c r="P14" s="14">
        <v>54.266133000000004</v>
      </c>
      <c r="Q14" s="14">
        <v>57.338554999999999</v>
      </c>
      <c r="R14" s="14">
        <v>61.024586000000006</v>
      </c>
      <c r="S14" s="14">
        <v>62.665406000000004</v>
      </c>
      <c r="T14" s="14">
        <v>60.216622999999998</v>
      </c>
      <c r="U14" s="14">
        <v>62.931851000000002</v>
      </c>
      <c r="V14" s="14">
        <v>68.332858999999999</v>
      </c>
      <c r="W14" s="15">
        <f t="shared" si="0"/>
        <v>55.454559619047629</v>
      </c>
      <c r="X14" s="95">
        <f>IFERROR((V14/B14)^(1/($V$2-$B$2))-1,"")</f>
        <v>4.2343762731351431E-2</v>
      </c>
      <c r="Y14" s="95">
        <f>IFERROR((V14-B14)/B14,"")</f>
        <v>1.2920254703713347</v>
      </c>
      <c r="Z14" s="95">
        <f>IFERROR((V14/L14)^(1/($V$2-$L$2))-1,"")</f>
        <v>9.9843941001263037E-3</v>
      </c>
      <c r="AA14" s="95">
        <f>IFERROR((V14-L14)/L14,"")</f>
        <v>0.10445145784967791</v>
      </c>
      <c r="AB14" s="14"/>
      <c r="AC14" s="14"/>
      <c r="AD14" s="14"/>
      <c r="AE14" s="14"/>
      <c r="AF14" s="14"/>
      <c r="AG14" s="7"/>
      <c r="AH14" s="7"/>
      <c r="AP14" s="10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0" s="8" customFormat="1" ht="15" customHeight="1">
      <c r="A15" s="13" t="s">
        <v>138</v>
      </c>
      <c r="B15" s="14">
        <v>0.53530100000000003</v>
      </c>
      <c r="C15" s="14">
        <v>2.356576</v>
      </c>
      <c r="D15" s="14">
        <v>1.232837</v>
      </c>
      <c r="E15" s="14">
        <v>2.5253260000000002</v>
      </c>
      <c r="F15" s="14">
        <v>3.82857</v>
      </c>
      <c r="G15" s="14">
        <v>5.7306100000000004</v>
      </c>
      <c r="H15" s="14">
        <v>1.024343</v>
      </c>
      <c r="I15" s="14">
        <v>2.5813359999999999</v>
      </c>
      <c r="J15" s="14">
        <v>2.5388289999999998</v>
      </c>
      <c r="K15" s="14">
        <v>2.6623169999999998</v>
      </c>
      <c r="L15" s="14">
        <v>2.9687070000000002</v>
      </c>
      <c r="M15" s="14">
        <v>4.4039080000000004</v>
      </c>
      <c r="N15" s="14">
        <v>3.7559420000000001</v>
      </c>
      <c r="O15" s="14">
        <v>5.977582</v>
      </c>
      <c r="P15" s="14">
        <v>3.5554229999999998</v>
      </c>
      <c r="Q15" s="14">
        <v>3.1677109999999997</v>
      </c>
      <c r="R15" s="14">
        <v>2.6880709999999999</v>
      </c>
      <c r="S15" s="14">
        <v>2.0883440000000002</v>
      </c>
      <c r="T15" s="14">
        <v>2.2215540000000003</v>
      </c>
      <c r="U15" s="14">
        <v>2.3413980000000003</v>
      </c>
      <c r="V15" s="14">
        <v>4.0292139999999996</v>
      </c>
      <c r="W15" s="15">
        <f t="shared" si="0"/>
        <v>2.9625666190476188</v>
      </c>
      <c r="X15" s="95">
        <f>IFERROR((V15/B15)^(1/($V$2-$B$2))-1,"")</f>
        <v>0.10619352994471876</v>
      </c>
      <c r="Y15" s="95">
        <f>IFERROR((V15-B15)/B15,"")</f>
        <v>6.5270063011277752</v>
      </c>
      <c r="Z15" s="95">
        <f>IFERROR((V15/L15)^(1/($V$2-$L$2))-1,"")</f>
        <v>3.1015750179626878E-2</v>
      </c>
      <c r="AA15" s="95">
        <f>IFERROR((V15-L15)/L15,"")</f>
        <v>0.35722858470034241</v>
      </c>
      <c r="AB15" s="14"/>
      <c r="AC15" s="14"/>
      <c r="AD15" s="14"/>
      <c r="AE15" s="14"/>
      <c r="AF15" s="14"/>
      <c r="AG15" s="7"/>
      <c r="AH15" s="7"/>
      <c r="AP15" s="10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</row>
    <row r="16" spans="1:100" s="8" customFormat="1" ht="15" customHeight="1">
      <c r="A16" s="13" t="s">
        <v>139</v>
      </c>
      <c r="B16" s="14">
        <v>159.95501400000001</v>
      </c>
      <c r="C16" s="14">
        <v>174.998053</v>
      </c>
      <c r="D16" s="14">
        <v>173.70305400000001</v>
      </c>
      <c r="E16" s="14">
        <v>174.59298999999999</v>
      </c>
      <c r="F16" s="14">
        <v>180.119609</v>
      </c>
      <c r="G16" s="14">
        <v>173.27796699999999</v>
      </c>
      <c r="H16" s="14">
        <v>195.74579</v>
      </c>
      <c r="I16" s="14">
        <v>308.19627100000002</v>
      </c>
      <c r="J16" s="14">
        <v>332.69651199999998</v>
      </c>
      <c r="K16" s="14">
        <v>217.31167600000001</v>
      </c>
      <c r="L16" s="14">
        <v>255.096948</v>
      </c>
      <c r="M16" s="14">
        <v>374.630292</v>
      </c>
      <c r="N16" s="14">
        <v>378.98094600000002</v>
      </c>
      <c r="O16" s="14">
        <v>370.542438</v>
      </c>
      <c r="P16" s="14">
        <v>325.33689600000002</v>
      </c>
      <c r="Q16" s="14">
        <v>317.89318500000002</v>
      </c>
      <c r="R16" s="14">
        <v>337.02236800000003</v>
      </c>
      <c r="S16" s="14">
        <v>364.89099099999999</v>
      </c>
      <c r="T16" s="14">
        <v>458.24183399999998</v>
      </c>
      <c r="U16" s="14">
        <v>369.89825000000002</v>
      </c>
      <c r="V16" s="14">
        <v>330.42681099999999</v>
      </c>
      <c r="W16" s="15">
        <f t="shared" si="0"/>
        <v>284.45513785714292</v>
      </c>
      <c r="X16" s="95">
        <f>IFERROR((V16/B16)^(1/($V$2-$B$2))-1,"")</f>
        <v>3.6940580943945811E-2</v>
      </c>
      <c r="Y16" s="95">
        <f>IFERROR((V16-B16)/B16,"")</f>
        <v>1.0657483797288154</v>
      </c>
      <c r="Z16" s="95">
        <f>IFERROR((V16/L16)^(1/($V$2-$L$2))-1,"")</f>
        <v>2.6211794087013018E-2</v>
      </c>
      <c r="AA16" s="95">
        <f>IFERROR((V16-L16)/L16,"")</f>
        <v>0.29529895826115488</v>
      </c>
      <c r="AB16" s="14"/>
      <c r="AC16" s="14"/>
      <c r="AD16" s="14"/>
      <c r="AE16" s="14"/>
      <c r="AF16" s="14"/>
      <c r="AG16" s="7"/>
      <c r="AH16" s="7"/>
      <c r="AP16" s="10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s="8" customFormat="1" ht="15" customHeight="1">
      <c r="A17" s="13" t="s">
        <v>140</v>
      </c>
      <c r="B17" s="14">
        <v>42.413148</v>
      </c>
      <c r="C17" s="14">
        <v>44.744942000000002</v>
      </c>
      <c r="D17" s="14">
        <v>34.247214999999997</v>
      </c>
      <c r="E17" s="14">
        <v>34.794469999999997</v>
      </c>
      <c r="F17" s="14">
        <v>30.763204000000002</v>
      </c>
      <c r="G17" s="14">
        <v>42.784672999999998</v>
      </c>
      <c r="H17" s="14">
        <v>27.134816000000001</v>
      </c>
      <c r="I17" s="14">
        <v>32.951355999999997</v>
      </c>
      <c r="J17" s="14">
        <v>62.532384999999998</v>
      </c>
      <c r="K17" s="14">
        <v>47.697958</v>
      </c>
      <c r="L17" s="14">
        <v>48.045077999999997</v>
      </c>
      <c r="M17" s="14">
        <v>52.791913999999998</v>
      </c>
      <c r="N17" s="14">
        <v>47.319763999999999</v>
      </c>
      <c r="O17" s="14">
        <v>49.138948999999997</v>
      </c>
      <c r="P17" s="14">
        <v>50.448434999999996</v>
      </c>
      <c r="Q17" s="14">
        <v>66.911192999999997</v>
      </c>
      <c r="R17" s="14">
        <v>65.226184000000003</v>
      </c>
      <c r="S17" s="14">
        <v>54.191211000000003</v>
      </c>
      <c r="T17" s="14">
        <v>69.385036999999997</v>
      </c>
      <c r="U17" s="14">
        <v>84.917405000000002</v>
      </c>
      <c r="V17" s="14">
        <v>96.501577999999995</v>
      </c>
      <c r="W17" s="15">
        <f t="shared" si="0"/>
        <v>51.663853095238103</v>
      </c>
      <c r="X17" s="95">
        <f>IFERROR((V17/B17)^(1/($V$2-$B$2))-1,"")</f>
        <v>4.1961555359145475E-2</v>
      </c>
      <c r="Y17" s="95">
        <f>IFERROR((V17-B17)/B17,"")</f>
        <v>1.2752750632893366</v>
      </c>
      <c r="Z17" s="95">
        <f>IFERROR((V17/L17)^(1/($V$2-$L$2))-1,"")</f>
        <v>7.2231473951974046E-2</v>
      </c>
      <c r="AA17" s="95">
        <f>IFERROR((V17-L17)/L17,"")</f>
        <v>1.0085632497047876</v>
      </c>
      <c r="AB17" s="14"/>
      <c r="AC17" s="14"/>
      <c r="AD17" s="14"/>
      <c r="AE17" s="14"/>
      <c r="AF17" s="14"/>
      <c r="AG17" s="7"/>
      <c r="AH17" s="7"/>
      <c r="AP17" s="10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00" s="8" customFormat="1" ht="15" customHeight="1">
      <c r="A18" s="13" t="s">
        <v>141</v>
      </c>
      <c r="B18" s="14">
        <v>0.52236099999999996</v>
      </c>
      <c r="C18" s="14">
        <v>0.65631700000000004</v>
      </c>
      <c r="D18" s="14">
        <v>0.73543199999999997</v>
      </c>
      <c r="E18" s="14">
        <v>5.0163000000000002</v>
      </c>
      <c r="F18" s="14">
        <v>0.51144100000000003</v>
      </c>
      <c r="G18" s="14">
        <v>0.54320599999999997</v>
      </c>
      <c r="H18" s="14">
        <v>0.54494799999999999</v>
      </c>
      <c r="I18" s="14">
        <v>4.3064660000000003</v>
      </c>
      <c r="J18" s="14">
        <v>22.032353000000001</v>
      </c>
      <c r="K18" s="14">
        <v>0.82081800000000005</v>
      </c>
      <c r="L18" s="14">
        <v>1.057396</v>
      </c>
      <c r="M18" s="14">
        <v>6.3734690000000001</v>
      </c>
      <c r="N18" s="14">
        <v>1.5614060000000001</v>
      </c>
      <c r="O18" s="14">
        <v>1.1880740000000001</v>
      </c>
      <c r="P18" s="14">
        <v>1.2507109999999999</v>
      </c>
      <c r="Q18" s="14">
        <v>1.232631</v>
      </c>
      <c r="R18" s="14">
        <v>1.348379</v>
      </c>
      <c r="S18" s="14">
        <v>1.5458859999999999</v>
      </c>
      <c r="T18" s="14">
        <v>1.1555630000000001</v>
      </c>
      <c r="U18" s="14">
        <v>1.3836300000000001</v>
      </c>
      <c r="V18" s="14">
        <v>1.369575</v>
      </c>
      <c r="W18" s="15">
        <f t="shared" si="0"/>
        <v>2.6264934285714285</v>
      </c>
      <c r="X18" s="95">
        <f>IFERROR((V18/B18)^(1/($V$2-$B$2))-1,"")</f>
        <v>4.9375097328692386E-2</v>
      </c>
      <c r="Y18" s="95">
        <f>IFERROR((V18-B18)/B18,"")</f>
        <v>1.6218936712350274</v>
      </c>
      <c r="Z18" s="95">
        <f>IFERROR((V18/L18)^(1/($V$2-$L$2))-1,"")</f>
        <v>2.6206628814530619E-2</v>
      </c>
      <c r="AA18" s="95">
        <f>IFERROR((V18-L18)/L18,"")</f>
        <v>0.29523376294217113</v>
      </c>
      <c r="AB18" s="14"/>
      <c r="AC18" s="14"/>
      <c r="AD18" s="14"/>
      <c r="AE18" s="14"/>
      <c r="AF18" s="14"/>
      <c r="AG18" s="7"/>
      <c r="AH18" s="7"/>
      <c r="AP18" s="10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</row>
    <row r="19" spans="1:100" s="8" customFormat="1" ht="15" customHeight="1">
      <c r="A19" s="13" t="s">
        <v>142</v>
      </c>
      <c r="B19" s="14">
        <v>3.3722439999999998</v>
      </c>
      <c r="C19" s="14">
        <v>3.3343980000000002</v>
      </c>
      <c r="D19" s="14">
        <v>4.0398120000000004</v>
      </c>
      <c r="E19" s="14">
        <v>5.064362</v>
      </c>
      <c r="F19" s="14">
        <v>4.9621060000000003</v>
      </c>
      <c r="G19" s="14">
        <v>6.7148159999999999</v>
      </c>
      <c r="H19" s="14">
        <v>6.4080789999999999</v>
      </c>
      <c r="I19" s="14">
        <v>8.1597259999999991</v>
      </c>
      <c r="J19" s="14">
        <v>12.466547</v>
      </c>
      <c r="K19" s="14">
        <v>12.901560999999999</v>
      </c>
      <c r="L19" s="14">
        <v>5.3164759999999998</v>
      </c>
      <c r="M19" s="14">
        <v>5.7207540000000003</v>
      </c>
      <c r="N19" s="14">
        <v>5.104552</v>
      </c>
      <c r="O19" s="14">
        <v>5.355499</v>
      </c>
      <c r="P19" s="14">
        <v>5.847105</v>
      </c>
      <c r="Q19" s="14">
        <v>7.0885829999999999</v>
      </c>
      <c r="R19" s="14">
        <v>5.4250220000000002</v>
      </c>
      <c r="S19" s="14">
        <v>5.11843</v>
      </c>
      <c r="T19" s="14">
        <v>4.7762770000000003</v>
      </c>
      <c r="U19" s="14">
        <v>5.8664170000000002</v>
      </c>
      <c r="V19" s="14">
        <v>11.305562</v>
      </c>
      <c r="W19" s="15">
        <f t="shared" si="0"/>
        <v>6.3975394285714273</v>
      </c>
      <c r="X19" s="95">
        <f>IFERROR((V19/B19)^(1/($V$2-$B$2))-1,"")</f>
        <v>6.2352534307051455E-2</v>
      </c>
      <c r="Y19" s="95">
        <f>IFERROR((V19-B19)/B19,"")</f>
        <v>2.3525338024176188</v>
      </c>
      <c r="Z19" s="95">
        <f>IFERROR((V19/L19)^(1/($V$2-$L$2))-1,"")</f>
        <v>7.8367597521741938E-2</v>
      </c>
      <c r="AA19" s="95">
        <f>IFERROR((V19-L19)/L19,"")</f>
        <v>1.1265142549312741</v>
      </c>
      <c r="AB19" s="14"/>
      <c r="AC19" s="14"/>
      <c r="AD19" s="14"/>
      <c r="AE19" s="14"/>
      <c r="AF19" s="14"/>
      <c r="AG19" s="7"/>
      <c r="AH19" s="7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</row>
    <row r="20" spans="1:100" s="8" customFormat="1" ht="18" customHeight="1">
      <c r="A20" s="16" t="s">
        <v>5</v>
      </c>
      <c r="B20" s="17">
        <f t="shared" ref="B20:T20" si="2">SUM(B12:B19)</f>
        <v>430.78189500000002</v>
      </c>
      <c r="C20" s="17">
        <f t="shared" si="2"/>
        <v>508.85686500000003</v>
      </c>
      <c r="D20" s="17">
        <f t="shared" si="2"/>
        <v>496.84694100000002</v>
      </c>
      <c r="E20" s="17">
        <f t="shared" si="2"/>
        <v>464.42242999999996</v>
      </c>
      <c r="F20" s="17">
        <f t="shared" si="2"/>
        <v>509.22438800000003</v>
      </c>
      <c r="G20" s="17">
        <f t="shared" si="2"/>
        <v>518.55801199999996</v>
      </c>
      <c r="H20" s="17">
        <f t="shared" si="2"/>
        <v>497.24719299999998</v>
      </c>
      <c r="I20" s="17">
        <f t="shared" si="2"/>
        <v>697.74772200000018</v>
      </c>
      <c r="J20" s="17">
        <f t="shared" si="2"/>
        <v>802.75727699999993</v>
      </c>
      <c r="K20" s="17">
        <f t="shared" si="2"/>
        <v>608.73813099999995</v>
      </c>
      <c r="L20" s="17">
        <f t="shared" si="2"/>
        <v>640.04162399999996</v>
      </c>
      <c r="M20" s="17">
        <f t="shared" si="2"/>
        <v>829.52501000000007</v>
      </c>
      <c r="N20" s="17">
        <f t="shared" si="2"/>
        <v>834.33010300000012</v>
      </c>
      <c r="O20" s="17">
        <f t="shared" si="2"/>
        <v>746.74046900000008</v>
      </c>
      <c r="P20" s="17">
        <f t="shared" si="2"/>
        <v>710.98835700000006</v>
      </c>
      <c r="Q20" s="17">
        <f t="shared" si="2"/>
        <v>729.36558500000001</v>
      </c>
      <c r="R20" s="17">
        <f t="shared" si="2"/>
        <v>737.44641500000012</v>
      </c>
      <c r="S20" s="17">
        <f>SUM(S12:S19)</f>
        <v>770.61263599999995</v>
      </c>
      <c r="T20" s="17">
        <f t="shared" si="2"/>
        <v>856.18428700000004</v>
      </c>
      <c r="U20" s="17">
        <f t="shared" ref="U20:V20" si="3">SUM(U12:U19)</f>
        <v>796.61605100000008</v>
      </c>
      <c r="V20" s="17">
        <f t="shared" si="3"/>
        <v>767.08252500000003</v>
      </c>
      <c r="W20" s="18">
        <f t="shared" si="0"/>
        <v>664.48161504761902</v>
      </c>
      <c r="X20" s="97">
        <f>IFERROR((V20/B20)^(1/($V$2-$B$2))-1,"")</f>
        <v>2.9269804957763768E-2</v>
      </c>
      <c r="Y20" s="97">
        <f>IFERROR((V20-B20)/B20,"")</f>
        <v>0.78067493992522596</v>
      </c>
      <c r="Z20" s="97">
        <f>IFERROR((V20/L20)^(1/($V$2-$L$2))-1,"")</f>
        <v>1.8271027374981985E-2</v>
      </c>
      <c r="AA20" s="97">
        <f>IFERROR((V20-L20)/L20,"")</f>
        <v>0.19848849861677134</v>
      </c>
      <c r="AB20" s="14"/>
      <c r="AC20" s="14"/>
      <c r="AD20" s="14"/>
      <c r="AE20" s="14"/>
      <c r="AF20" s="14"/>
      <c r="AG20" s="7"/>
      <c r="AH20" s="7"/>
      <c r="AI20" s="11"/>
      <c r="AP20" s="10"/>
      <c r="AQ20" s="11" t="s">
        <v>13</v>
      </c>
      <c r="AR20" s="11" t="s">
        <v>13</v>
      </c>
      <c r="AS20" s="11" t="s">
        <v>13</v>
      </c>
      <c r="AT20" s="11" t="s">
        <v>13</v>
      </c>
      <c r="AU20" s="11" t="s">
        <v>13</v>
      </c>
      <c r="AV20" s="11" t="s">
        <v>13</v>
      </c>
      <c r="AW20" s="11" t="s">
        <v>13</v>
      </c>
      <c r="AX20" s="11" t="s">
        <v>13</v>
      </c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</row>
    <row r="21" spans="1:100" s="8" customFormat="1" ht="19.5" customHeight="1">
      <c r="A21" s="19" t="s">
        <v>6</v>
      </c>
      <c r="B21" s="20">
        <f t="shared" ref="B21:P21" si="4">B11-B20</f>
        <v>-412.02213700000004</v>
      </c>
      <c r="C21" s="20">
        <f t="shared" si="4"/>
        <v>-486.21506700000003</v>
      </c>
      <c r="D21" s="20">
        <f t="shared" si="4"/>
        <v>-456.557413</v>
      </c>
      <c r="E21" s="20">
        <f t="shared" si="4"/>
        <v>-439.00941999999998</v>
      </c>
      <c r="F21" s="20">
        <f t="shared" si="4"/>
        <v>-469.18352200000004</v>
      </c>
      <c r="G21" s="20">
        <f t="shared" si="4"/>
        <v>-477.37841199999997</v>
      </c>
      <c r="H21" s="20">
        <f t="shared" si="4"/>
        <v>-459.20653899999996</v>
      </c>
      <c r="I21" s="20">
        <f t="shared" si="4"/>
        <v>-651.67860800000017</v>
      </c>
      <c r="J21" s="20">
        <f t="shared" si="4"/>
        <v>-762.57508599999994</v>
      </c>
      <c r="K21" s="20">
        <f t="shared" si="4"/>
        <v>-565.6137389999999</v>
      </c>
      <c r="L21" s="20">
        <f t="shared" si="4"/>
        <v>-605.77294299999994</v>
      </c>
      <c r="M21" s="20">
        <f t="shared" si="4"/>
        <v>-787.08541900000012</v>
      </c>
      <c r="N21" s="20">
        <f t="shared" si="4"/>
        <v>-802.32532800000013</v>
      </c>
      <c r="O21" s="20">
        <f t="shared" si="4"/>
        <v>-719.03555200000005</v>
      </c>
      <c r="P21" s="20">
        <f t="shared" si="4"/>
        <v>-643.12058000000002</v>
      </c>
      <c r="Q21" s="20">
        <f t="shared" ref="Q21:W21" si="5">Q11-Q20</f>
        <v>-680.74946899999998</v>
      </c>
      <c r="R21" s="20">
        <f t="shared" si="5"/>
        <v>-673.64607500000011</v>
      </c>
      <c r="S21" s="20">
        <f t="shared" si="5"/>
        <v>-697.77996499999995</v>
      </c>
      <c r="T21" s="20">
        <f t="shared" si="5"/>
        <v>-746.46244300000001</v>
      </c>
      <c r="U21" s="20">
        <f t="shared" si="5"/>
        <v>-700.7434760000001</v>
      </c>
      <c r="V21" s="20">
        <f t="shared" ref="V21" si="6">V11-V20</f>
        <v>-681.81522100000007</v>
      </c>
      <c r="W21" s="21">
        <f t="shared" si="5"/>
        <v>-615.14173399999993</v>
      </c>
      <c r="X21" s="98"/>
      <c r="Y21" s="98"/>
      <c r="Z21" s="22"/>
      <c r="AA21" s="22"/>
      <c r="AB21" s="22"/>
      <c r="AC21" s="22"/>
      <c r="AD21" s="22"/>
      <c r="AE21" s="22"/>
      <c r="AF21" s="23"/>
      <c r="AG21" s="23"/>
      <c r="AI21" s="11"/>
      <c r="AJ21" s="24"/>
      <c r="AK21" s="24"/>
      <c r="AL21" s="24"/>
      <c r="AM21" s="24"/>
      <c r="AN21" s="24"/>
      <c r="AP21" s="10"/>
      <c r="AQ21" s="11" t="s">
        <v>13</v>
      </c>
      <c r="AR21" s="11" t="s">
        <v>13</v>
      </c>
      <c r="AS21" s="11" t="s">
        <v>13</v>
      </c>
      <c r="AT21" s="11" t="s">
        <v>13</v>
      </c>
      <c r="AU21" s="11" t="s">
        <v>13</v>
      </c>
      <c r="AV21" s="11" t="s">
        <v>13</v>
      </c>
      <c r="AW21" s="11" t="s">
        <v>13</v>
      </c>
      <c r="AX21" s="11" t="s">
        <v>13</v>
      </c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</row>
    <row r="22" spans="1:100" s="8" customFormat="1" ht="19.5" customHeight="1">
      <c r="A22" s="25" t="s">
        <v>7</v>
      </c>
      <c r="B22" s="26">
        <f t="shared" ref="B22:P22" si="7">B11/B20</f>
        <v>4.3548157937324632E-2</v>
      </c>
      <c r="C22" s="26">
        <f t="shared" si="7"/>
        <v>4.4495416211000713E-2</v>
      </c>
      <c r="D22" s="26">
        <f t="shared" si="7"/>
        <v>8.1090421768340915E-2</v>
      </c>
      <c r="E22" s="26">
        <f t="shared" si="7"/>
        <v>5.4719600859932632E-2</v>
      </c>
      <c r="F22" s="26">
        <f t="shared" si="7"/>
        <v>7.8631084731157846E-2</v>
      </c>
      <c r="G22" s="26">
        <f t="shared" si="7"/>
        <v>7.9411751524533405E-2</v>
      </c>
      <c r="H22" s="26">
        <f t="shared" si="7"/>
        <v>7.6502501241872259E-2</v>
      </c>
      <c r="I22" s="26">
        <f t="shared" si="7"/>
        <v>6.6025459557143479E-2</v>
      </c>
      <c r="J22" s="26">
        <f t="shared" si="7"/>
        <v>5.0055218621207216E-2</v>
      </c>
      <c r="K22" s="26">
        <f t="shared" si="7"/>
        <v>7.084227158426519E-2</v>
      </c>
      <c r="L22" s="26">
        <f t="shared" si="7"/>
        <v>5.3541331868128629E-2</v>
      </c>
      <c r="M22" s="26">
        <f t="shared" si="7"/>
        <v>5.1161315799266853E-2</v>
      </c>
      <c r="N22" s="26">
        <f t="shared" si="7"/>
        <v>3.8359846881852226E-2</v>
      </c>
      <c r="O22" s="26">
        <f t="shared" si="7"/>
        <v>3.7101132388205948E-2</v>
      </c>
      <c r="P22" s="26">
        <f t="shared" si="7"/>
        <v>9.5455539224814617E-2</v>
      </c>
      <c r="Q22" s="26">
        <f t="shared" ref="Q22:W22" si="8">Q11/Q20</f>
        <v>6.6655346783328143E-2</v>
      </c>
      <c r="R22" s="26">
        <f t="shared" si="8"/>
        <v>8.6515221583930255E-2</v>
      </c>
      <c r="S22" s="26">
        <f t="shared" si="8"/>
        <v>9.4512687175817359E-2</v>
      </c>
      <c r="T22" s="26">
        <f t="shared" si="8"/>
        <v>0.12815213461164582</v>
      </c>
      <c r="U22" s="26">
        <f t="shared" si="8"/>
        <v>0.1203497906923294</v>
      </c>
      <c r="V22" s="26">
        <f t="shared" ref="V22" si="9">V11/V20</f>
        <v>0.11115792789048348</v>
      </c>
      <c r="W22" s="27">
        <f t="shared" si="8"/>
        <v>7.425319215804517E-2</v>
      </c>
      <c r="X22" s="98"/>
      <c r="Y22" s="98"/>
      <c r="Z22" s="22"/>
      <c r="AA22" s="22"/>
      <c r="AB22" s="22"/>
      <c r="AC22" s="22"/>
      <c r="AD22" s="22"/>
      <c r="AE22" s="22"/>
      <c r="AF22" s="23"/>
      <c r="AG22" s="23"/>
      <c r="AI22" s="11"/>
      <c r="AJ22" s="310"/>
      <c r="AK22" s="310"/>
      <c r="AL22" s="310"/>
      <c r="AM22" s="310"/>
      <c r="AN22" s="310"/>
      <c r="AO22" s="310"/>
      <c r="AP22" s="10"/>
      <c r="AQ22" s="11" t="s">
        <v>13</v>
      </c>
      <c r="AR22" s="11" t="s">
        <v>13</v>
      </c>
      <c r="AS22" s="11" t="s">
        <v>13</v>
      </c>
      <c r="AT22" s="11" t="s">
        <v>13</v>
      </c>
      <c r="AU22" s="11" t="s">
        <v>13</v>
      </c>
      <c r="AV22" s="11" t="s">
        <v>13</v>
      </c>
      <c r="AW22" s="11" t="s">
        <v>13</v>
      </c>
      <c r="AX22" s="11" t="s">
        <v>13</v>
      </c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</row>
    <row r="23" spans="1:100" s="8" customFormat="1" ht="12.75" customHeight="1">
      <c r="A23" s="28"/>
      <c r="J23" s="29"/>
      <c r="K23" s="29"/>
      <c r="L23" s="29"/>
      <c r="M23" s="29"/>
      <c r="N23" s="29"/>
      <c r="Q23" s="30"/>
      <c r="R23" s="31"/>
      <c r="S23" s="31"/>
      <c r="T23" s="258"/>
      <c r="U23" s="258"/>
      <c r="V23" s="258"/>
      <c r="W23" s="258"/>
      <c r="X23" s="311" t="s">
        <v>105</v>
      </c>
      <c r="Y23" s="311"/>
      <c r="Z23" s="311"/>
      <c r="AA23" s="311"/>
      <c r="AB23" s="31"/>
      <c r="AC23" s="31"/>
      <c r="AD23" s="31"/>
      <c r="AE23" s="31"/>
      <c r="AF23" s="23"/>
      <c r="AG23" s="23"/>
      <c r="AJ23" s="32"/>
      <c r="AK23" s="32"/>
      <c r="AL23" s="32"/>
      <c r="AM23" s="32"/>
      <c r="AN23" s="32"/>
      <c r="AO23" s="32"/>
      <c r="AP23" s="10"/>
      <c r="AQ23" s="11" t="s">
        <v>13</v>
      </c>
      <c r="AR23" s="11" t="s">
        <v>13</v>
      </c>
      <c r="AS23" s="11" t="s">
        <v>13</v>
      </c>
      <c r="AT23" s="11" t="s">
        <v>13</v>
      </c>
      <c r="AU23" s="11" t="s">
        <v>13</v>
      </c>
      <c r="AV23" s="11" t="s">
        <v>13</v>
      </c>
      <c r="AW23" s="11" t="s">
        <v>13</v>
      </c>
      <c r="AX23" s="11" t="s">
        <v>13</v>
      </c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</row>
    <row r="24" spans="1:100" s="8" customFormat="1" ht="18" customHeight="1">
      <c r="A24" s="3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34"/>
      <c r="AG24" s="34"/>
      <c r="AJ24" s="32"/>
      <c r="AK24" s="32"/>
      <c r="AL24" s="32"/>
      <c r="AM24" s="32"/>
      <c r="AN24" s="32"/>
      <c r="AO24" s="32"/>
      <c r="AP24" s="10"/>
      <c r="AQ24" s="11" t="s">
        <v>13</v>
      </c>
      <c r="AR24" s="11" t="s">
        <v>13</v>
      </c>
      <c r="AS24" s="11" t="s">
        <v>13</v>
      </c>
      <c r="AT24" s="11" t="s">
        <v>13</v>
      </c>
      <c r="AU24" s="11" t="s">
        <v>13</v>
      </c>
      <c r="AV24" s="11" t="s">
        <v>13</v>
      </c>
      <c r="AW24" s="11" t="s">
        <v>13</v>
      </c>
      <c r="AX24" s="11" t="s">
        <v>13</v>
      </c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</row>
    <row r="25" spans="1:100" s="37" customFormat="1" ht="18" customHeight="1">
      <c r="A25" s="3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5"/>
      <c r="AG25" s="34"/>
      <c r="AH25" s="8"/>
      <c r="AI25" s="8"/>
      <c r="AJ25" s="36"/>
      <c r="AK25" s="36"/>
      <c r="AL25" s="36"/>
      <c r="AM25" s="36"/>
      <c r="AN25" s="36"/>
      <c r="AO25" s="36"/>
      <c r="AP25" s="10"/>
      <c r="AQ25" s="11" t="s">
        <v>13</v>
      </c>
      <c r="AR25" s="11" t="s">
        <v>13</v>
      </c>
      <c r="AS25" s="11" t="s">
        <v>13</v>
      </c>
      <c r="AT25" s="11" t="s">
        <v>13</v>
      </c>
      <c r="AU25" s="11" t="s">
        <v>13</v>
      </c>
      <c r="AV25" s="11" t="s">
        <v>13</v>
      </c>
      <c r="AW25" s="11" t="s">
        <v>13</v>
      </c>
      <c r="AX25" s="11" t="s">
        <v>13</v>
      </c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</row>
    <row r="26" spans="1:100" s="40" customFormat="1" ht="18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5"/>
      <c r="AG26" s="34"/>
      <c r="AH26" s="8"/>
      <c r="AI26" s="8"/>
      <c r="AJ26" s="36"/>
      <c r="AK26" s="36"/>
      <c r="AL26" s="36"/>
      <c r="AM26" s="36"/>
      <c r="AN26" s="36"/>
      <c r="AO26" s="36"/>
      <c r="AP26" s="10"/>
      <c r="AQ26" s="11" t="s">
        <v>13</v>
      </c>
      <c r="AR26" s="11" t="s">
        <v>13</v>
      </c>
      <c r="AS26" s="11" t="s">
        <v>13</v>
      </c>
      <c r="AT26" s="11" t="s">
        <v>13</v>
      </c>
      <c r="AU26" s="11" t="s">
        <v>13</v>
      </c>
      <c r="AV26" s="11" t="s">
        <v>13</v>
      </c>
      <c r="AW26" s="11" t="s">
        <v>13</v>
      </c>
      <c r="AX26" s="11" t="s">
        <v>13</v>
      </c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</row>
    <row r="27" spans="1:100" s="42" customFormat="1" ht="18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5"/>
      <c r="AG27" s="34"/>
      <c r="AH27" s="8"/>
      <c r="AI27" s="8"/>
      <c r="AJ27" s="36"/>
      <c r="AK27" s="36"/>
      <c r="AL27" s="36"/>
      <c r="AM27" s="36"/>
      <c r="AN27" s="36"/>
      <c r="AO27" s="36"/>
      <c r="AP27" s="10"/>
      <c r="AQ27" s="11" t="s">
        <v>13</v>
      </c>
      <c r="AR27" s="11" t="s">
        <v>13</v>
      </c>
      <c r="AS27" s="11" t="s">
        <v>13</v>
      </c>
      <c r="AT27" s="11" t="s">
        <v>13</v>
      </c>
      <c r="AU27" s="11" t="s">
        <v>13</v>
      </c>
      <c r="AV27" s="11" t="s">
        <v>13</v>
      </c>
      <c r="AW27" s="11" t="s">
        <v>13</v>
      </c>
      <c r="AX27" s="11" t="s">
        <v>13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</row>
    <row r="28" spans="1:100" s="42" customFormat="1" ht="18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4"/>
      <c r="AG28" s="23"/>
      <c r="AH28" s="8"/>
      <c r="AI28" s="8"/>
      <c r="AJ28" s="36"/>
      <c r="AK28" s="36"/>
      <c r="AL28" s="36"/>
      <c r="AM28" s="36"/>
      <c r="AN28" s="36"/>
      <c r="AO28" s="36"/>
      <c r="AP28" s="10"/>
      <c r="AQ28" s="11" t="s">
        <v>13</v>
      </c>
      <c r="AR28" s="11" t="s">
        <v>13</v>
      </c>
      <c r="AS28" s="11" t="s">
        <v>13</v>
      </c>
      <c r="AT28" s="11" t="s">
        <v>13</v>
      </c>
      <c r="AU28" s="11" t="s">
        <v>13</v>
      </c>
      <c r="AV28" s="11" t="s">
        <v>13</v>
      </c>
      <c r="AW28" s="11" t="s">
        <v>13</v>
      </c>
      <c r="AX28" s="11" t="s">
        <v>13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</row>
    <row r="29" spans="1:100" s="8" customFormat="1" ht="18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4"/>
      <c r="AG29" s="23"/>
      <c r="AJ29" s="36"/>
      <c r="AK29" s="36"/>
      <c r="AL29" s="36"/>
      <c r="AM29" s="36"/>
      <c r="AN29" s="36"/>
      <c r="AO29" s="36"/>
      <c r="AP29" s="10"/>
      <c r="AQ29" s="11" t="s">
        <v>13</v>
      </c>
      <c r="AR29" s="11" t="s">
        <v>13</v>
      </c>
      <c r="AS29" s="11" t="s">
        <v>13</v>
      </c>
      <c r="AT29" s="11" t="s">
        <v>13</v>
      </c>
      <c r="AU29" s="11" t="s">
        <v>13</v>
      </c>
      <c r="AV29" s="11" t="s">
        <v>13</v>
      </c>
      <c r="AW29" s="11" t="s">
        <v>13</v>
      </c>
      <c r="AX29" s="11" t="s">
        <v>13</v>
      </c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</row>
    <row r="30" spans="1:100" s="8" customFormat="1" ht="18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4"/>
      <c r="AG30" s="23"/>
      <c r="AJ30" s="36"/>
      <c r="AK30" s="36"/>
      <c r="AL30" s="36"/>
      <c r="AM30" s="36"/>
      <c r="AN30" s="36"/>
      <c r="AO30" s="36"/>
      <c r="AP30" s="11"/>
      <c r="AQ30" s="11" t="s">
        <v>13</v>
      </c>
      <c r="AR30" s="11" t="s">
        <v>13</v>
      </c>
      <c r="AS30" s="11" t="s">
        <v>13</v>
      </c>
      <c r="AT30" s="11" t="s">
        <v>13</v>
      </c>
      <c r="AU30" s="11" t="s">
        <v>13</v>
      </c>
      <c r="AV30" s="11" t="s">
        <v>13</v>
      </c>
      <c r="AW30" s="11" t="s">
        <v>13</v>
      </c>
      <c r="AX30" s="11" t="s">
        <v>13</v>
      </c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</row>
    <row r="31" spans="1:100" s="8" customFormat="1" ht="18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4"/>
      <c r="AG31" s="23"/>
      <c r="AJ31" s="36"/>
      <c r="AK31" s="36"/>
      <c r="AL31" s="36"/>
      <c r="AM31" s="23"/>
      <c r="AN31" s="36"/>
      <c r="AO31" s="36"/>
      <c r="AP31" s="40"/>
      <c r="AQ31" s="40" t="s">
        <v>13</v>
      </c>
      <c r="AR31" s="40" t="s">
        <v>13</v>
      </c>
      <c r="AS31" s="40" t="s">
        <v>13</v>
      </c>
      <c r="AT31" s="40" t="s">
        <v>13</v>
      </c>
      <c r="AU31" s="40" t="s">
        <v>13</v>
      </c>
      <c r="AV31" s="40" t="s">
        <v>13</v>
      </c>
      <c r="AW31" s="41" t="s">
        <v>13</v>
      </c>
      <c r="AX31" s="41" t="s">
        <v>13</v>
      </c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</row>
    <row r="32" spans="1:100" s="8" customFormat="1" ht="18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4"/>
      <c r="AG32" s="23"/>
      <c r="AJ32" s="36"/>
      <c r="AK32" s="36"/>
      <c r="AL32" s="36"/>
      <c r="AM32" s="23"/>
      <c r="AN32" s="36"/>
      <c r="AO32" s="36"/>
      <c r="AP32" s="42"/>
      <c r="AQ32" s="42" t="s">
        <v>13</v>
      </c>
      <c r="AR32" s="42" t="s">
        <v>13</v>
      </c>
      <c r="AS32" s="42" t="s">
        <v>13</v>
      </c>
      <c r="AT32" s="42" t="s">
        <v>13</v>
      </c>
      <c r="AU32" s="42" t="s">
        <v>13</v>
      </c>
      <c r="AV32" s="42" t="s">
        <v>13</v>
      </c>
      <c r="AW32" s="2" t="s">
        <v>13</v>
      </c>
      <c r="AX32" s="2" t="s">
        <v>13</v>
      </c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</row>
    <row r="33" spans="1:100" s="8" customFormat="1" ht="18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4"/>
      <c r="AG33" s="23"/>
      <c r="AJ33" s="36"/>
      <c r="AK33" s="36"/>
      <c r="AL33" s="36"/>
      <c r="AM33" s="23"/>
      <c r="AN33" s="36"/>
      <c r="AO33" s="36"/>
      <c r="AQ33" s="8" t="s">
        <v>13</v>
      </c>
      <c r="AR33" s="8" t="s">
        <v>13</v>
      </c>
      <c r="AS33" s="8" t="s">
        <v>13</v>
      </c>
      <c r="AT33" s="8" t="s">
        <v>13</v>
      </c>
      <c r="AU33" s="8" t="s">
        <v>13</v>
      </c>
      <c r="AV33" s="8" t="s">
        <v>13</v>
      </c>
      <c r="AW33" s="11" t="s">
        <v>13</v>
      </c>
      <c r="AX33" s="11" t="s">
        <v>13</v>
      </c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</row>
    <row r="34" spans="1:100" s="8" customFormat="1" ht="12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39"/>
      <c r="Z34" s="39"/>
      <c r="AA34" s="39"/>
      <c r="AB34" s="39"/>
      <c r="AC34" s="39"/>
      <c r="AD34" s="45"/>
      <c r="AE34" s="45"/>
      <c r="AF34" s="44"/>
      <c r="AG34" s="23"/>
      <c r="AI34" s="11"/>
      <c r="AJ34" s="36"/>
      <c r="AK34" s="36"/>
      <c r="AL34" s="36"/>
      <c r="AM34" s="23"/>
      <c r="AN34" s="36"/>
      <c r="AO34" s="36"/>
      <c r="AQ34" s="8" t="s">
        <v>13</v>
      </c>
      <c r="AR34" s="11" t="s">
        <v>13</v>
      </c>
      <c r="AS34" s="11" t="s">
        <v>13</v>
      </c>
      <c r="AT34" s="11" t="s">
        <v>13</v>
      </c>
      <c r="AU34" s="11" t="s">
        <v>13</v>
      </c>
      <c r="AV34" s="11" t="s">
        <v>13</v>
      </c>
      <c r="AW34" s="11" t="s">
        <v>13</v>
      </c>
      <c r="AX34" s="11" t="s">
        <v>13</v>
      </c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</row>
    <row r="35" spans="1:100">
      <c r="A35" s="46" t="s">
        <v>163</v>
      </c>
      <c r="AP35" s="8"/>
      <c r="AQ35" s="8" t="s">
        <v>13</v>
      </c>
      <c r="AR35" s="11" t="s">
        <v>13</v>
      </c>
      <c r="AS35" s="11" t="s">
        <v>13</v>
      </c>
      <c r="AT35" s="11" t="s">
        <v>13</v>
      </c>
      <c r="AU35" s="11" t="s">
        <v>13</v>
      </c>
      <c r="AV35" s="11" t="s">
        <v>13</v>
      </c>
      <c r="AW35" s="11" t="s">
        <v>13</v>
      </c>
      <c r="AX35" s="11" t="s">
        <v>13</v>
      </c>
    </row>
    <row r="36" spans="1:100">
      <c r="AQ36" s="2" t="s">
        <v>13</v>
      </c>
      <c r="AR36" s="2" t="s">
        <v>13</v>
      </c>
      <c r="AS36" s="2" t="s">
        <v>13</v>
      </c>
      <c r="AT36" s="2" t="s">
        <v>13</v>
      </c>
      <c r="AU36" s="2" t="s">
        <v>13</v>
      </c>
      <c r="AV36" s="2" t="s">
        <v>13</v>
      </c>
      <c r="AW36" s="2" t="s">
        <v>13</v>
      </c>
      <c r="AX36" s="2" t="s">
        <v>13</v>
      </c>
    </row>
    <row r="49" spans="1:33"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</row>
    <row r="57" spans="1:33">
      <c r="A57" s="46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9"/>
      <c r="R57" s="49"/>
      <c r="S57" s="49"/>
      <c r="T57" s="39"/>
      <c r="U57" s="39"/>
      <c r="V57" s="39"/>
      <c r="W57" s="312">
        <v>42864.635367939816</v>
      </c>
      <c r="X57" s="312"/>
      <c r="Y57" s="312"/>
      <c r="Z57" s="312"/>
      <c r="AA57" s="312"/>
      <c r="AB57" s="312"/>
      <c r="AC57" s="312"/>
      <c r="AD57" s="312"/>
      <c r="AE57" s="312"/>
    </row>
    <row r="58" spans="1:33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3">
      <c r="A59" s="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W59" s="51"/>
      <c r="X59" s="51"/>
      <c r="Y59" s="51"/>
      <c r="Z59" s="51"/>
      <c r="AA59" s="51"/>
      <c r="AB59" s="51"/>
      <c r="AC59" s="51"/>
      <c r="AD59" s="3"/>
      <c r="AE59" s="3"/>
    </row>
    <row r="60" spans="1:33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</sheetData>
  <mergeCells count="3">
    <mergeCell ref="AJ22:AO22"/>
    <mergeCell ref="W57:AE57"/>
    <mergeCell ref="X23:AA23"/>
  </mergeCells>
  <conditionalFormatting sqref="B21:R21 U21">
    <cfRule type="cellIs" dxfId="163" priority="49" operator="lessThan">
      <formula>0</formula>
    </cfRule>
    <cfRule type="cellIs" dxfId="162" priority="50" operator="greaterThan">
      <formula>0</formula>
    </cfRule>
    <cfRule type="cellIs" priority="51" operator="equal">
      <formula>0</formula>
    </cfRule>
  </conditionalFormatting>
  <conditionalFormatting sqref="S21">
    <cfRule type="cellIs" dxfId="161" priority="43" operator="lessThan">
      <formula>0</formula>
    </cfRule>
    <cfRule type="cellIs" dxfId="160" priority="44" operator="greaterThan">
      <formula>0</formula>
    </cfRule>
    <cfRule type="cellIs" priority="45" operator="equal">
      <formula>0</formula>
    </cfRule>
  </conditionalFormatting>
  <conditionalFormatting sqref="Y3:Y10">
    <cfRule type="cellIs" dxfId="159" priority="40" operator="lessThan">
      <formula>0</formula>
    </cfRule>
    <cfRule type="cellIs" dxfId="158" priority="41" operator="greaterThan">
      <formula>0</formula>
    </cfRule>
    <cfRule type="cellIs" priority="42" operator="equal">
      <formula>0</formula>
    </cfRule>
  </conditionalFormatting>
  <conditionalFormatting sqref="X3:X10">
    <cfRule type="cellIs" dxfId="157" priority="37" operator="lessThan">
      <formula>0</formula>
    </cfRule>
    <cfRule type="cellIs" dxfId="156" priority="38" operator="greaterThan">
      <formula>0</formula>
    </cfRule>
    <cfRule type="cellIs" priority="39" operator="equal">
      <formula>0</formula>
    </cfRule>
  </conditionalFormatting>
  <conditionalFormatting sqref="Y11:Y19">
    <cfRule type="cellIs" dxfId="155" priority="34" operator="lessThan">
      <formula>0</formula>
    </cfRule>
    <cfRule type="cellIs" dxfId="154" priority="35" operator="greaterThan">
      <formula>0</formula>
    </cfRule>
    <cfRule type="cellIs" priority="36" operator="equal">
      <formula>0</formula>
    </cfRule>
  </conditionalFormatting>
  <conditionalFormatting sqref="X11:X19">
    <cfRule type="cellIs" dxfId="153" priority="31" operator="lessThan">
      <formula>0</formula>
    </cfRule>
    <cfRule type="cellIs" dxfId="152" priority="32" operator="greaterThan">
      <formula>0</formula>
    </cfRule>
    <cfRule type="cellIs" priority="33" operator="equal">
      <formula>0</formula>
    </cfRule>
  </conditionalFormatting>
  <conditionalFormatting sqref="T21 V21">
    <cfRule type="cellIs" dxfId="151" priority="28" operator="lessThan">
      <formula>0</formula>
    </cfRule>
    <cfRule type="cellIs" dxfId="150" priority="29" operator="greaterThan">
      <formula>0</formula>
    </cfRule>
    <cfRule type="cellIs" priority="30" operator="equal">
      <formula>0</formula>
    </cfRule>
  </conditionalFormatting>
  <conditionalFormatting sqref="W21">
    <cfRule type="cellIs" dxfId="149" priority="25" operator="lessThan">
      <formula>0</formula>
    </cfRule>
    <cfRule type="cellIs" dxfId="148" priority="26" operator="greaterThan">
      <formula>0</formula>
    </cfRule>
    <cfRule type="cellIs" priority="27" operator="equal">
      <formula>0</formula>
    </cfRule>
  </conditionalFormatting>
  <conditionalFormatting sqref="Y20">
    <cfRule type="cellIs" dxfId="147" priority="22" operator="lessThan">
      <formula>0</formula>
    </cfRule>
    <cfRule type="cellIs" dxfId="146" priority="23" operator="greaterThan">
      <formula>0</formula>
    </cfRule>
    <cfRule type="cellIs" priority="24" operator="equal">
      <formula>0</formula>
    </cfRule>
  </conditionalFormatting>
  <conditionalFormatting sqref="X20">
    <cfRule type="cellIs" dxfId="145" priority="19" operator="lessThan">
      <formula>0</formula>
    </cfRule>
    <cfRule type="cellIs" dxfId="144" priority="20" operator="greaterThan">
      <formula>0</formula>
    </cfRule>
    <cfRule type="cellIs" priority="21" operator="equal">
      <formula>0</formula>
    </cfRule>
  </conditionalFormatting>
  <conditionalFormatting sqref="AA3:AA10 AA12:AA19">
    <cfRule type="cellIs" dxfId="143" priority="16" operator="lessThan">
      <formula>0</formula>
    </cfRule>
    <cfRule type="cellIs" dxfId="142" priority="17" operator="greaterThan">
      <formula>0</formula>
    </cfRule>
    <cfRule type="cellIs" priority="18" operator="equal">
      <formula>0</formula>
    </cfRule>
  </conditionalFormatting>
  <conditionalFormatting sqref="Z3:Z10 Z12:Z19">
    <cfRule type="cellIs" dxfId="141" priority="13" operator="lessThan">
      <formula>0</formula>
    </cfRule>
    <cfRule type="cellIs" dxfId="140" priority="14" operator="greaterThan">
      <formula>0</formula>
    </cfRule>
    <cfRule type="cellIs" priority="15" operator="equal">
      <formula>0</formula>
    </cfRule>
  </conditionalFormatting>
  <conditionalFormatting sqref="AA11">
    <cfRule type="cellIs" dxfId="139" priority="10" operator="lessThan">
      <formula>0</formula>
    </cfRule>
    <cfRule type="cellIs" dxfId="138" priority="11" operator="greaterThan">
      <formula>0</formula>
    </cfRule>
    <cfRule type="cellIs" priority="12" operator="equal">
      <formula>0</formula>
    </cfRule>
  </conditionalFormatting>
  <conditionalFormatting sqref="Z11">
    <cfRule type="cellIs" dxfId="137" priority="7" operator="lessThan">
      <formula>0</formula>
    </cfRule>
    <cfRule type="cellIs" dxfId="136" priority="8" operator="greaterThan">
      <formula>0</formula>
    </cfRule>
    <cfRule type="cellIs" priority="9" operator="equal">
      <formula>0</formula>
    </cfRule>
  </conditionalFormatting>
  <conditionalFormatting sqref="AA20">
    <cfRule type="cellIs" dxfId="135" priority="4" operator="lessThan">
      <formula>0</formula>
    </cfRule>
    <cfRule type="cellIs" dxfId="134" priority="5" operator="greaterThan">
      <formula>0</formula>
    </cfRule>
    <cfRule type="cellIs" priority="6" operator="equal">
      <formula>0</formula>
    </cfRule>
  </conditionalFormatting>
  <conditionalFormatting sqref="Z20">
    <cfRule type="cellIs" dxfId="133" priority="1" operator="lessThan">
      <formula>0</formula>
    </cfRule>
    <cfRule type="cellIs" dxfId="132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6" fitToHeight="3" orientation="landscape" r:id="rId1"/>
  <headerFooter alignWithMargins="0">
    <oddFooter>&amp;C&amp;9Pág.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6"/>
  <sheetViews>
    <sheetView showGridLines="0" zoomScaleNormal="100" workbookViewId="0">
      <pane xSplit="1" ySplit="2" topLeftCell="R3" activePane="bottomRight" state="frozen"/>
      <selection activeCell="B3" sqref="B3"/>
      <selection pane="topRight" activeCell="B3" sqref="B3"/>
      <selection pane="bottomLeft" activeCell="B3" sqref="B3"/>
      <selection pane="bottomRight" activeCell="X3" sqref="X3:AA16"/>
    </sheetView>
  </sheetViews>
  <sheetFormatPr defaultRowHeight="12.75"/>
  <cols>
    <col min="1" max="1" width="50" style="55" customWidth="1"/>
    <col min="2" max="22" width="10.5703125" style="47" customWidth="1"/>
    <col min="23" max="27" width="11.140625" style="47" customWidth="1"/>
    <col min="28" max="31" width="7.28515625" style="47" customWidth="1"/>
    <col min="32" max="33" width="8.28515625" style="2" bestFit="1" customWidth="1"/>
    <col min="34" max="34" width="10" style="2" bestFit="1" customWidth="1"/>
    <col min="35" max="35" width="7.140625" style="2" customWidth="1"/>
    <col min="36" max="36" width="8.85546875" style="2" customWidth="1"/>
    <col min="37" max="41" width="9.140625" style="2" bestFit="1" customWidth="1"/>
    <col min="42" max="42" width="11.7109375" style="2" customWidth="1"/>
    <col min="43" max="100" width="9.140625" style="2"/>
    <col min="101" max="16384" width="9.140625" style="3"/>
  </cols>
  <sheetData>
    <row r="1" spans="1:100" ht="31.5" customHeight="1">
      <c r="A1" s="240" t="s">
        <v>224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1"/>
      <c r="V1" s="22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00" s="8" customFormat="1" ht="31.5" customHeight="1">
      <c r="A2" s="4" t="s">
        <v>125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6" t="s">
        <v>3</v>
      </c>
      <c r="X2" s="257" t="s">
        <v>218</v>
      </c>
      <c r="Y2" s="94" t="s">
        <v>219</v>
      </c>
      <c r="Z2" s="257" t="s">
        <v>230</v>
      </c>
      <c r="AA2" s="257" t="s">
        <v>231</v>
      </c>
      <c r="AB2" s="7"/>
      <c r="AC2" s="7"/>
      <c r="AD2" s="7"/>
      <c r="AE2" s="7"/>
      <c r="AF2" s="7"/>
      <c r="AG2" s="7"/>
      <c r="AH2" s="7"/>
      <c r="AJ2" s="9"/>
      <c r="AK2" s="9"/>
      <c r="AL2" s="9"/>
      <c r="AM2" s="9"/>
      <c r="AN2" s="9"/>
      <c r="AO2" s="9"/>
      <c r="AP2" s="10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</row>
    <row r="3" spans="1:100" s="8" customFormat="1" ht="15" customHeight="1">
      <c r="A3" s="13" t="s">
        <v>144</v>
      </c>
      <c r="B3" s="14">
        <v>410.88059399999997</v>
      </c>
      <c r="C3" s="14">
        <v>422.98734999999999</v>
      </c>
      <c r="D3" s="14">
        <v>440.675141</v>
      </c>
      <c r="E3" s="14">
        <v>462.90039300000001</v>
      </c>
      <c r="F3" s="14">
        <v>512.98987199999999</v>
      </c>
      <c r="G3" s="14">
        <v>521.40972499999998</v>
      </c>
      <c r="H3" s="14">
        <v>653.80906800000002</v>
      </c>
      <c r="I3" s="14">
        <v>745.65096100000005</v>
      </c>
      <c r="J3" s="14">
        <v>701.97823700000004</v>
      </c>
      <c r="K3" s="14">
        <v>483.52735100000001</v>
      </c>
      <c r="L3" s="14">
        <v>536.73790899999995</v>
      </c>
      <c r="M3" s="14">
        <v>613.89397399999996</v>
      </c>
      <c r="N3" s="14">
        <v>620.12932599999999</v>
      </c>
      <c r="O3" s="14">
        <v>684.01327600000002</v>
      </c>
      <c r="P3" s="14">
        <v>710.99154699999997</v>
      </c>
      <c r="Q3" s="14">
        <v>668.53928700000006</v>
      </c>
      <c r="R3" s="14">
        <v>622.40830400000004</v>
      </c>
      <c r="S3" s="14">
        <v>614.05186700000002</v>
      </c>
      <c r="T3" s="14">
        <v>649.78370799999993</v>
      </c>
      <c r="U3" s="14">
        <v>699.594649</v>
      </c>
      <c r="V3" s="14">
        <v>642.227124</v>
      </c>
      <c r="W3" s="15">
        <f>AVERAGE(B3:V3)</f>
        <v>591.38950776190472</v>
      </c>
      <c r="X3" s="95">
        <f>IFERROR((V3/B3)^(1/($V$2-$B$2))-1,"")</f>
        <v>2.2583193544194469E-2</v>
      </c>
      <c r="Y3" s="95">
        <f>IFERROR((V3-B3)/B3,"")</f>
        <v>0.56305051486564017</v>
      </c>
      <c r="Z3" s="95">
        <f>IFERROR((V3/L3)^(1/($V$2-$L$2))-1,"")</f>
        <v>1.8105157231956603E-2</v>
      </c>
      <c r="AA3" s="95">
        <f>IFERROR((V3-L3)/L3,"")</f>
        <v>0.19653766434448003</v>
      </c>
      <c r="AB3" s="14"/>
      <c r="AC3" s="14"/>
      <c r="AD3" s="14"/>
      <c r="AE3" s="14"/>
      <c r="AF3" s="14"/>
      <c r="AG3" s="7"/>
      <c r="AH3" s="7"/>
      <c r="AP3" s="2"/>
      <c r="AQ3" s="2"/>
      <c r="AR3" s="2"/>
      <c r="AS3" s="2"/>
      <c r="AT3" s="2"/>
      <c r="AU3" s="2"/>
      <c r="AV3" s="2"/>
      <c r="AW3" s="2"/>
      <c r="AX3" s="2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</row>
    <row r="4" spans="1:100" s="8" customFormat="1" ht="15" customHeight="1">
      <c r="A4" s="13" t="s">
        <v>145</v>
      </c>
      <c r="B4" s="14">
        <v>927.50748199999998</v>
      </c>
      <c r="C4" s="14">
        <v>908.08456200000001</v>
      </c>
      <c r="D4" s="14">
        <v>921.17955200000006</v>
      </c>
      <c r="E4" s="14">
        <v>916.81379300000003</v>
      </c>
      <c r="F4" s="14">
        <v>891.90177999999992</v>
      </c>
      <c r="G4" s="14">
        <v>815.75666200000001</v>
      </c>
      <c r="H4" s="14">
        <v>837.33006999999998</v>
      </c>
      <c r="I4" s="14">
        <v>844.06389600000011</v>
      </c>
      <c r="J4" s="14">
        <v>802.51717299999996</v>
      </c>
      <c r="K4" s="14">
        <v>667.69036400000005</v>
      </c>
      <c r="L4" s="14">
        <v>739.38145699999995</v>
      </c>
      <c r="M4" s="14">
        <v>817.03511000000003</v>
      </c>
      <c r="N4" s="14">
        <v>835.81622800000002</v>
      </c>
      <c r="O4" s="14">
        <v>833.69477800000004</v>
      </c>
      <c r="P4" s="14">
        <v>841.78469299999995</v>
      </c>
      <c r="Q4" s="14">
        <v>901.52527800000007</v>
      </c>
      <c r="R4" s="14">
        <v>934.83584400000007</v>
      </c>
      <c r="S4" s="14">
        <v>988.03567899999996</v>
      </c>
      <c r="T4" s="14">
        <v>1064.6548</v>
      </c>
      <c r="U4" s="14">
        <v>1063.721436</v>
      </c>
      <c r="V4" s="14">
        <v>1013.394991</v>
      </c>
      <c r="W4" s="15">
        <f t="shared" ref="W4:W16" si="0">AVERAGE(B4:V4)</f>
        <v>884.12979180952368</v>
      </c>
      <c r="X4" s="95">
        <f>IFERROR((V4/B4)^(1/($V$2-$B$2))-1,"")</f>
        <v>4.4378426349949152E-3</v>
      </c>
      <c r="Y4" s="95">
        <f>IFERROR((V4-B4)/B4,"")</f>
        <v>9.2600340877897119E-2</v>
      </c>
      <c r="Z4" s="95">
        <f>IFERROR((V4/L4)^(1/($V$2-$L$2))-1,"")</f>
        <v>3.2026905821173068E-2</v>
      </c>
      <c r="AA4" s="95">
        <f>IFERROR((V4-L4)/L4,"")</f>
        <v>0.37059833108581741</v>
      </c>
      <c r="AB4" s="14"/>
      <c r="AC4" s="14"/>
      <c r="AD4" s="14"/>
      <c r="AE4" s="14"/>
      <c r="AF4" s="14"/>
      <c r="AG4" s="7"/>
      <c r="AH4" s="7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</row>
    <row r="5" spans="1:100" s="8" customFormat="1" ht="15" customHeight="1">
      <c r="A5" s="13" t="s">
        <v>146</v>
      </c>
      <c r="B5" s="14">
        <v>1.2318070000000001</v>
      </c>
      <c r="C5" s="14">
        <v>2.0284629999999999</v>
      </c>
      <c r="D5" s="14">
        <v>0.72873100000000002</v>
      </c>
      <c r="E5" s="14">
        <v>0.851325</v>
      </c>
      <c r="F5" s="14">
        <v>0.90981199999999995</v>
      </c>
      <c r="G5" s="14">
        <v>0.70264400000000005</v>
      </c>
      <c r="H5" s="14">
        <v>1.0463249999999999</v>
      </c>
      <c r="I5" s="14">
        <v>1.4387300000000001</v>
      </c>
      <c r="J5" s="14">
        <v>1.7396640000000001</v>
      </c>
      <c r="K5" s="14">
        <v>1.239395</v>
      </c>
      <c r="L5" s="14">
        <v>1.066368</v>
      </c>
      <c r="M5" s="14">
        <v>1.5818829999999999</v>
      </c>
      <c r="N5" s="14">
        <v>0.89678800000000003</v>
      </c>
      <c r="O5" s="14">
        <v>2.448947</v>
      </c>
      <c r="P5" s="14">
        <v>1.193309</v>
      </c>
      <c r="Q5" s="14">
        <v>0.74146900000000004</v>
      </c>
      <c r="R5" s="14">
        <v>0.929894</v>
      </c>
      <c r="S5" s="14">
        <v>0.56260599999999994</v>
      </c>
      <c r="T5" s="14">
        <v>0.53326399999999996</v>
      </c>
      <c r="U5" s="14">
        <v>0.47203200000000001</v>
      </c>
      <c r="V5" s="14">
        <v>0.45257999999999998</v>
      </c>
      <c r="W5" s="15">
        <f t="shared" si="0"/>
        <v>1.0855255238095236</v>
      </c>
      <c r="X5" s="95">
        <f>IFERROR((V5/B5)^(1/($V$2-$B$2))-1,"")</f>
        <v>-4.8831116133390751E-2</v>
      </c>
      <c r="Y5" s="95">
        <f>IFERROR((V5-B5)/B5,"")</f>
        <v>-0.63258854674474174</v>
      </c>
      <c r="Z5" s="95">
        <f>IFERROR((V5/L5)^(1/($V$2-$L$2))-1,"")</f>
        <v>-8.2134966757218653E-2</v>
      </c>
      <c r="AA5" s="95">
        <f>IFERROR((V5-L5)/L5,"")</f>
        <v>-0.57558741447605333</v>
      </c>
      <c r="AB5" s="14"/>
      <c r="AC5" s="14"/>
      <c r="AD5" s="14"/>
      <c r="AE5" s="14"/>
      <c r="AF5" s="14"/>
      <c r="AG5" s="7"/>
      <c r="AH5" s="7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100" s="8" customFormat="1" ht="15" customHeight="1">
      <c r="A6" s="13" t="s">
        <v>147</v>
      </c>
      <c r="B6" s="14">
        <v>603.256665</v>
      </c>
      <c r="C6" s="14">
        <v>476.099783</v>
      </c>
      <c r="D6" s="14">
        <v>429.58619299999998</v>
      </c>
      <c r="E6" s="14">
        <v>401.11949399999997</v>
      </c>
      <c r="F6" s="14">
        <v>394.74756500000001</v>
      </c>
      <c r="G6" s="14">
        <v>421.25855799999999</v>
      </c>
      <c r="H6" s="14">
        <v>480.68384099999997</v>
      </c>
      <c r="I6" s="14">
        <v>506.188761</v>
      </c>
      <c r="J6" s="14">
        <v>478.34454399999998</v>
      </c>
      <c r="K6" s="14">
        <v>424.81723199999999</v>
      </c>
      <c r="L6" s="14">
        <v>564.03490099999999</v>
      </c>
      <c r="M6" s="14">
        <v>534.14200200000005</v>
      </c>
      <c r="N6" s="14">
        <v>526.51354000000003</v>
      </c>
      <c r="O6" s="14">
        <v>534.27397199999996</v>
      </c>
      <c r="P6" s="14">
        <v>506.34794300000004</v>
      </c>
      <c r="Q6" s="14">
        <v>633.12140699999998</v>
      </c>
      <c r="R6" s="14">
        <v>629.74970299999995</v>
      </c>
      <c r="S6" s="14">
        <v>647.85988300000008</v>
      </c>
      <c r="T6" s="14">
        <v>673.26840700000002</v>
      </c>
      <c r="U6" s="14">
        <v>640.053946</v>
      </c>
      <c r="V6" s="14">
        <v>574.60985199999993</v>
      </c>
      <c r="W6" s="15">
        <f t="shared" si="0"/>
        <v>527.62277104761904</v>
      </c>
      <c r="X6" s="95">
        <f>IFERROR((V6/B6)^(1/($V$2-$B$2))-1,"")</f>
        <v>-2.4296167264806767E-3</v>
      </c>
      <c r="Y6" s="95">
        <f>IFERROR((V6-B6)/B6,"")</f>
        <v>-4.74869399080739E-2</v>
      </c>
      <c r="Z6" s="95">
        <f>IFERROR((V6/L6)^(1/($V$2-$L$2))-1,"")</f>
        <v>1.8592423967573879E-3</v>
      </c>
      <c r="AA6" s="95">
        <f>IFERROR((V6-L6)/L6,"")</f>
        <v>1.8748752925131385E-2</v>
      </c>
      <c r="AB6" s="14"/>
      <c r="AC6" s="14"/>
      <c r="AD6" s="14"/>
      <c r="AE6" s="14"/>
      <c r="AF6" s="14"/>
      <c r="AG6" s="7"/>
      <c r="AH6" s="7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</row>
    <row r="7" spans="1:100" s="8" customFormat="1" ht="15" customHeight="1">
      <c r="A7" s="13" t="s">
        <v>148</v>
      </c>
      <c r="B7" s="14">
        <v>776.48786900000005</v>
      </c>
      <c r="C7" s="14">
        <v>804.54102399999999</v>
      </c>
      <c r="D7" s="14">
        <v>859.14774999999997</v>
      </c>
      <c r="E7" s="14">
        <v>950.52106800000001</v>
      </c>
      <c r="F7" s="14">
        <v>929.07033000000001</v>
      </c>
      <c r="G7" s="14">
        <v>941.43898000000002</v>
      </c>
      <c r="H7" s="14">
        <v>1050.499176</v>
      </c>
      <c r="I7" s="14">
        <v>1119.5743050000001</v>
      </c>
      <c r="J7" s="14">
        <v>1158.688985</v>
      </c>
      <c r="K7" s="14">
        <v>1118.465944</v>
      </c>
      <c r="L7" s="14">
        <v>1474.1564699999999</v>
      </c>
      <c r="M7" s="14">
        <v>1572.2115200000001</v>
      </c>
      <c r="N7" s="14">
        <v>1601.243062</v>
      </c>
      <c r="O7" s="14">
        <v>1696.9774849999999</v>
      </c>
      <c r="P7" s="14">
        <v>1707.8326420000001</v>
      </c>
      <c r="Q7" s="14">
        <v>1762.072461</v>
      </c>
      <c r="R7" s="14">
        <v>1776.7228580000001</v>
      </c>
      <c r="S7" s="14">
        <v>1842.1466820000001</v>
      </c>
      <c r="T7" s="14">
        <v>1954.8957990000001</v>
      </c>
      <c r="U7" s="14">
        <v>1961.6244389999999</v>
      </c>
      <c r="V7" s="14">
        <v>1692.664479</v>
      </c>
      <c r="W7" s="15">
        <f t="shared" si="0"/>
        <v>1369.0944441904762</v>
      </c>
      <c r="X7" s="95">
        <f>IFERROR((V7/B7)^(1/($V$2-$B$2))-1,"")</f>
        <v>3.9732957001609392E-2</v>
      </c>
      <c r="Y7" s="95">
        <f>IFERROR((V7-B7)/B7,"")</f>
        <v>1.1798981627103822</v>
      </c>
      <c r="Z7" s="147">
        <f>IFERROR((V7/L7)^(1/($V$2-$L$2))-1,"")</f>
        <v>1.3917758710752182E-2</v>
      </c>
      <c r="AA7" s="147">
        <f>IFERROR((V7-L7)/L7,"")</f>
        <v>0.14822579111971754</v>
      </c>
      <c r="AB7" s="14"/>
      <c r="AC7" s="14"/>
      <c r="AD7" s="14"/>
      <c r="AE7" s="14"/>
      <c r="AF7" s="14"/>
      <c r="AG7" s="7"/>
      <c r="AH7" s="7"/>
      <c r="AP7" s="42"/>
      <c r="AQ7" s="42"/>
      <c r="AR7" s="42"/>
      <c r="AS7" s="42"/>
      <c r="AT7" s="42"/>
      <c r="AU7" s="42"/>
      <c r="AV7" s="42"/>
      <c r="AW7" s="2"/>
      <c r="AX7" s="2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</row>
    <row r="8" spans="1:100" s="8" customFormat="1" ht="15" customHeight="1">
      <c r="A8" s="13" t="s">
        <v>143</v>
      </c>
      <c r="B8" s="146" t="s">
        <v>126</v>
      </c>
      <c r="C8" s="146" t="s">
        <v>126</v>
      </c>
      <c r="D8" s="146" t="s">
        <v>126</v>
      </c>
      <c r="E8" s="146" t="s">
        <v>126</v>
      </c>
      <c r="F8" s="146" t="s">
        <v>126</v>
      </c>
      <c r="G8" s="146" t="s">
        <v>126</v>
      </c>
      <c r="H8" s="146" t="s">
        <v>126</v>
      </c>
      <c r="I8" s="146" t="s">
        <v>126</v>
      </c>
      <c r="J8" s="146" t="s">
        <v>126</v>
      </c>
      <c r="K8" s="14">
        <v>66.146554999999992</v>
      </c>
      <c r="L8" s="14">
        <v>122.41217099999999</v>
      </c>
      <c r="M8" s="14">
        <v>176.80564600000002</v>
      </c>
      <c r="N8" s="14">
        <v>133.63721200000001</v>
      </c>
      <c r="O8" s="14">
        <v>123.568439</v>
      </c>
      <c r="P8" s="14">
        <v>147.66912900000003</v>
      </c>
      <c r="Q8" s="14">
        <v>161.67897999999997</v>
      </c>
      <c r="R8" s="14">
        <v>115.927621</v>
      </c>
      <c r="S8" s="14">
        <v>105.23570599999999</v>
      </c>
      <c r="T8" s="14">
        <v>109.889715</v>
      </c>
      <c r="U8" s="14">
        <v>102.312523</v>
      </c>
      <c r="V8" s="14">
        <v>104.21551800000002</v>
      </c>
      <c r="W8" s="15">
        <f t="shared" si="0"/>
        <v>122.45826791666667</v>
      </c>
      <c r="X8" s="95" t="str">
        <f>IFERROR((V8/B8)^(1/($V$2-$B$2))-1,"")</f>
        <v/>
      </c>
      <c r="Y8" s="95" t="str">
        <f>IFERROR((V8-B8)/B8,"")</f>
        <v/>
      </c>
      <c r="Z8" s="95">
        <f>IFERROR((V8/L8)^(1/($V$2-$L$2))-1,"")</f>
        <v>-1.5964470930165398E-2</v>
      </c>
      <c r="AA8" s="95">
        <f>IFERROR((V8-L8)/L8,"")</f>
        <v>-0.14865068441601262</v>
      </c>
      <c r="AB8" s="14"/>
      <c r="AC8" s="14"/>
      <c r="AD8" s="14"/>
      <c r="AE8" s="14"/>
      <c r="AF8" s="14"/>
      <c r="AG8" s="7"/>
      <c r="AH8" s="7"/>
      <c r="AP8" s="32"/>
      <c r="AQ8" s="32"/>
      <c r="AR8" s="32"/>
      <c r="AS8" s="32"/>
      <c r="AT8" s="32"/>
      <c r="AU8" s="32"/>
      <c r="AV8" s="32"/>
      <c r="AW8" s="32"/>
      <c r="AX8" s="32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</row>
    <row r="9" spans="1:100" s="8" customFormat="1" ht="18" customHeight="1">
      <c r="A9" s="16" t="s">
        <v>4</v>
      </c>
      <c r="B9" s="17">
        <f t="shared" ref="B9:O9" si="1">SUM(B3:B8)</f>
        <v>2719.3644169999998</v>
      </c>
      <c r="C9" s="17">
        <f t="shared" si="1"/>
        <v>2613.7411820000002</v>
      </c>
      <c r="D9" s="17">
        <f t="shared" si="1"/>
        <v>2651.3173670000001</v>
      </c>
      <c r="E9" s="17">
        <f t="shared" si="1"/>
        <v>2732.2060730000003</v>
      </c>
      <c r="F9" s="17">
        <f t="shared" si="1"/>
        <v>2729.6193589999998</v>
      </c>
      <c r="G9" s="17">
        <f t="shared" si="1"/>
        <v>2700.5665690000001</v>
      </c>
      <c r="H9" s="17">
        <f t="shared" si="1"/>
        <v>3023.3684800000001</v>
      </c>
      <c r="I9" s="17">
        <f t="shared" si="1"/>
        <v>3216.9166530000002</v>
      </c>
      <c r="J9" s="17">
        <f t="shared" si="1"/>
        <v>3143.268603</v>
      </c>
      <c r="K9" s="17">
        <f t="shared" si="1"/>
        <v>2761.886841</v>
      </c>
      <c r="L9" s="17">
        <f t="shared" si="1"/>
        <v>3437.7892759999995</v>
      </c>
      <c r="M9" s="17">
        <f t="shared" si="1"/>
        <v>3715.6701350000003</v>
      </c>
      <c r="N9" s="17">
        <f t="shared" si="1"/>
        <v>3718.2361559999999</v>
      </c>
      <c r="O9" s="17">
        <f t="shared" si="1"/>
        <v>3874.9768970000005</v>
      </c>
      <c r="P9" s="17">
        <f t="shared" ref="P9:V9" si="2">SUM(P3:P8)</f>
        <v>3915.8192630000003</v>
      </c>
      <c r="Q9" s="17">
        <f t="shared" si="2"/>
        <v>4127.6788820000002</v>
      </c>
      <c r="R9" s="17">
        <f t="shared" si="2"/>
        <v>4080.574224</v>
      </c>
      <c r="S9" s="17">
        <f t="shared" si="2"/>
        <v>4197.8924230000002</v>
      </c>
      <c r="T9" s="17">
        <f t="shared" si="2"/>
        <v>4453.0256930000005</v>
      </c>
      <c r="U9" s="17">
        <f t="shared" si="2"/>
        <v>4467.7790249999998</v>
      </c>
      <c r="V9" s="17">
        <f t="shared" si="2"/>
        <v>4027.5645439999998</v>
      </c>
      <c r="W9" s="18">
        <f t="shared" si="0"/>
        <v>3443.2981934285713</v>
      </c>
      <c r="X9" s="96">
        <f>IFERROR((V9/B9)^(1/($V$2-$B$2))-1,"")</f>
        <v>1.9832281576388722E-2</v>
      </c>
      <c r="Y9" s="96">
        <f>IFERROR((V9-B9)/B9,"")</f>
        <v>0.48106834038933449</v>
      </c>
      <c r="Z9" s="96">
        <f>IFERROR((V9/L9)^(1/($V$2-$L$2))-1,"")</f>
        <v>1.5959336199136365E-2</v>
      </c>
      <c r="AA9" s="96">
        <f>IFERROR((V9-L9)/L9,"")</f>
        <v>0.17155655005306975</v>
      </c>
      <c r="AB9" s="14"/>
      <c r="AC9" s="14"/>
      <c r="AD9" s="14"/>
      <c r="AE9" s="14"/>
      <c r="AF9" s="14"/>
      <c r="AG9" s="7"/>
      <c r="AH9" s="7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</row>
    <row r="10" spans="1:100" s="8" customFormat="1" ht="15" customHeight="1">
      <c r="A10" s="13" t="s">
        <v>144</v>
      </c>
      <c r="B10" s="14">
        <v>584.61826699999995</v>
      </c>
      <c r="C10" s="14">
        <v>558.49271899999997</v>
      </c>
      <c r="D10" s="14">
        <v>546.90553999999997</v>
      </c>
      <c r="E10" s="14">
        <v>466.03814299999999</v>
      </c>
      <c r="F10" s="14">
        <v>523.09632299999998</v>
      </c>
      <c r="G10" s="14">
        <v>521.42170499999997</v>
      </c>
      <c r="H10" s="14">
        <v>552.03605900000002</v>
      </c>
      <c r="I10" s="14">
        <v>658.00842699999998</v>
      </c>
      <c r="J10" s="14">
        <v>636.29168300000003</v>
      </c>
      <c r="K10" s="14">
        <v>489.44989399999997</v>
      </c>
      <c r="L10" s="14">
        <v>611.54845599999999</v>
      </c>
      <c r="M10" s="14">
        <v>602.40961700000003</v>
      </c>
      <c r="N10" s="14">
        <v>489.184754</v>
      </c>
      <c r="O10" s="14">
        <v>546.47371099999998</v>
      </c>
      <c r="P10" s="14">
        <v>610.84347300000002</v>
      </c>
      <c r="Q10" s="14">
        <v>618.59551999999996</v>
      </c>
      <c r="R10" s="14">
        <v>697.10975300000007</v>
      </c>
      <c r="S10" s="14">
        <v>738.35585400000002</v>
      </c>
      <c r="T10" s="14">
        <v>780.70452399999999</v>
      </c>
      <c r="U10" s="14">
        <v>824.08908600000007</v>
      </c>
      <c r="V10" s="14">
        <v>740.72498600000006</v>
      </c>
      <c r="W10" s="15">
        <f t="shared" si="0"/>
        <v>609.35230923809524</v>
      </c>
      <c r="X10" s="95">
        <f>IFERROR((V10/B10)^(1/($V$2-$B$2))-1,"")</f>
        <v>1.1903808957566264E-2</v>
      </c>
      <c r="Y10" s="95">
        <f>IFERROR((V10-B10)/B10,"")</f>
        <v>0.26702333439061038</v>
      </c>
      <c r="Z10" s="95">
        <f>IFERROR((V10/L10)^(1/($V$2-$L$2))-1,"")</f>
        <v>1.9348321294779147E-2</v>
      </c>
      <c r="AA10" s="95">
        <f>IFERROR((V10-L10)/L10,"")</f>
        <v>0.21122860949550018</v>
      </c>
      <c r="AB10" s="14"/>
      <c r="AC10" s="14"/>
      <c r="AD10" s="14"/>
      <c r="AE10" s="14"/>
      <c r="AF10" s="14"/>
      <c r="AG10" s="7"/>
      <c r="AH10" s="7"/>
      <c r="AP10" s="10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</row>
    <row r="11" spans="1:100" s="8" customFormat="1" ht="15" customHeight="1">
      <c r="A11" s="13" t="s">
        <v>145</v>
      </c>
      <c r="B11" s="14">
        <v>162.340754</v>
      </c>
      <c r="C11" s="14">
        <v>147.586772</v>
      </c>
      <c r="D11" s="14">
        <v>148.13894499999998</v>
      </c>
      <c r="E11" s="14">
        <v>178.05819399999999</v>
      </c>
      <c r="F11" s="14">
        <v>142.09614800000003</v>
      </c>
      <c r="G11" s="14">
        <v>145.44304099999999</v>
      </c>
      <c r="H11" s="14">
        <v>139.34559999999999</v>
      </c>
      <c r="I11" s="14">
        <v>141.94855200000001</v>
      </c>
      <c r="J11" s="14">
        <v>132.06578999999999</v>
      </c>
      <c r="K11" s="14">
        <v>91.370789000000002</v>
      </c>
      <c r="L11" s="14">
        <v>104.28198599999999</v>
      </c>
      <c r="M11" s="14">
        <v>136.68840500000002</v>
      </c>
      <c r="N11" s="14">
        <v>132.303843</v>
      </c>
      <c r="O11" s="14">
        <v>133.68754200000001</v>
      </c>
      <c r="P11" s="14">
        <v>135.004242</v>
      </c>
      <c r="Q11" s="14">
        <v>147.48287299999998</v>
      </c>
      <c r="R11" s="14">
        <v>167.80860000000001</v>
      </c>
      <c r="S11" s="14">
        <v>175.22880699999999</v>
      </c>
      <c r="T11" s="14">
        <v>220.10242700000001</v>
      </c>
      <c r="U11" s="14">
        <v>202.82344899999998</v>
      </c>
      <c r="V11" s="14">
        <v>185.62019100000001</v>
      </c>
      <c r="W11" s="15">
        <f t="shared" si="0"/>
        <v>150.92509285714283</v>
      </c>
      <c r="X11" s="95">
        <f>IFERROR((V11/B11)^(1/($V$2-$B$2))-1,"")</f>
        <v>6.72274972357223E-3</v>
      </c>
      <c r="Y11" s="95">
        <f>IFERROR((V11-B11)/B11,"")</f>
        <v>0.14339860094526849</v>
      </c>
      <c r="Z11" s="95">
        <f>IFERROR((V11/L11)^(1/($V$2-$L$2))-1,"")</f>
        <v>5.9355174249435816E-2</v>
      </c>
      <c r="AA11" s="95">
        <f>IFERROR((V11-L11)/L11,"")</f>
        <v>0.77998327534728795</v>
      </c>
      <c r="AB11" s="14"/>
      <c r="AC11" s="14"/>
      <c r="AD11" s="14"/>
      <c r="AE11" s="14"/>
      <c r="AF11" s="14"/>
      <c r="AG11" s="7"/>
      <c r="AH11" s="7"/>
      <c r="AP11" s="10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</row>
    <row r="12" spans="1:100" s="8" customFormat="1" ht="15" customHeight="1">
      <c r="A12" s="13" t="s">
        <v>146</v>
      </c>
      <c r="B12" s="14">
        <v>5.5425779999999998</v>
      </c>
      <c r="C12" s="14">
        <v>4.8120580000000004</v>
      </c>
      <c r="D12" s="14">
        <v>6.0485720000000001</v>
      </c>
      <c r="E12" s="14">
        <v>7.1573739999999999</v>
      </c>
      <c r="F12" s="14">
        <v>7.4304350000000001</v>
      </c>
      <c r="G12" s="14">
        <v>6.2516499999999997</v>
      </c>
      <c r="H12" s="14">
        <v>7.4051609999999997</v>
      </c>
      <c r="I12" s="14">
        <v>8.3535920000000008</v>
      </c>
      <c r="J12" s="14">
        <v>7.2887259999999996</v>
      </c>
      <c r="K12" s="14">
        <v>7.0151159999999999</v>
      </c>
      <c r="L12" s="14">
        <v>7.7716469999999997</v>
      </c>
      <c r="M12" s="14">
        <v>6.2734949999999996</v>
      </c>
      <c r="N12" s="14">
        <v>4.4853360000000002</v>
      </c>
      <c r="O12" s="14">
        <v>3.941433</v>
      </c>
      <c r="P12" s="14">
        <v>4.5005119999999996</v>
      </c>
      <c r="Q12" s="14">
        <v>5.113944</v>
      </c>
      <c r="R12" s="14">
        <v>6.2490180000000004</v>
      </c>
      <c r="S12" s="14">
        <v>6.6550159999999998</v>
      </c>
      <c r="T12" s="14">
        <v>6.8236520000000001</v>
      </c>
      <c r="U12" s="14">
        <v>8.4582139999999999</v>
      </c>
      <c r="V12" s="14">
        <v>7.8962640000000004</v>
      </c>
      <c r="W12" s="15">
        <f t="shared" si="0"/>
        <v>6.4511330000000005</v>
      </c>
      <c r="X12" s="95">
        <f>IFERROR((V12/B12)^(1/($V$2-$B$2))-1,"")</f>
        <v>1.7854010852103697E-2</v>
      </c>
      <c r="Y12" s="95">
        <f>IFERROR((V12-B12)/B12,"")</f>
        <v>0.42465545816405303</v>
      </c>
      <c r="Z12" s="95">
        <f>IFERROR((V12/L12)^(1/($V$2-$L$2))-1,"")</f>
        <v>1.5920284532204843E-3</v>
      </c>
      <c r="AA12" s="95">
        <f>IFERROR((V12-L12)/L12,"")</f>
        <v>1.6034825050597466E-2</v>
      </c>
      <c r="AB12" s="14"/>
      <c r="AC12" s="14"/>
      <c r="AD12" s="14"/>
      <c r="AE12" s="14"/>
      <c r="AF12" s="14"/>
      <c r="AG12" s="7"/>
      <c r="AH12" s="7"/>
      <c r="AP12" s="10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</row>
    <row r="13" spans="1:100" s="8" customFormat="1" ht="15" customHeight="1">
      <c r="A13" s="13" t="s">
        <v>147</v>
      </c>
      <c r="B13" s="14">
        <v>73.369557999999998</v>
      </c>
      <c r="C13" s="14">
        <v>92.401829000000006</v>
      </c>
      <c r="D13" s="14">
        <v>68.070037999999997</v>
      </c>
      <c r="E13" s="14">
        <v>59.287678</v>
      </c>
      <c r="F13" s="14">
        <v>54.526997000000001</v>
      </c>
      <c r="G13" s="14">
        <v>32.136516</v>
      </c>
      <c r="H13" s="14">
        <v>37.950780000000002</v>
      </c>
      <c r="I13" s="14">
        <v>43.992694999999998</v>
      </c>
      <c r="J13" s="14">
        <v>47.835566999999998</v>
      </c>
      <c r="K13" s="14">
        <v>41.644337</v>
      </c>
      <c r="L13" s="14">
        <v>72.422121000000004</v>
      </c>
      <c r="M13" s="14">
        <v>55.210067000000002</v>
      </c>
      <c r="N13" s="14">
        <v>49.867493000000003</v>
      </c>
      <c r="O13" s="14">
        <v>65.215609999999998</v>
      </c>
      <c r="P13" s="14">
        <v>67.338751000000002</v>
      </c>
      <c r="Q13" s="14">
        <v>74.479900000000001</v>
      </c>
      <c r="R13" s="14">
        <v>80.191385999999994</v>
      </c>
      <c r="S13" s="14">
        <v>99.579206999999997</v>
      </c>
      <c r="T13" s="14">
        <v>127.26637099999999</v>
      </c>
      <c r="U13" s="14">
        <v>99.788721999999993</v>
      </c>
      <c r="V13" s="14">
        <v>70.841535000000007</v>
      </c>
      <c r="W13" s="15">
        <f t="shared" si="0"/>
        <v>67.305578952380941</v>
      </c>
      <c r="X13" s="95">
        <f>IFERROR((V13/B13)^(1/($V$2-$B$2))-1,"")</f>
        <v>-1.7516454361961031E-3</v>
      </c>
      <c r="Y13" s="95">
        <f>IFERROR((V13-B13)/B13,"")</f>
        <v>-3.4456020574636557E-2</v>
      </c>
      <c r="Z13" s="95">
        <f>IFERROR((V13/L13)^(1/($V$2-$L$2))-1,"")</f>
        <v>-2.204198196507523E-3</v>
      </c>
      <c r="AA13" s="95">
        <f>IFERROR((V13-L13)/L13,"")</f>
        <v>-2.1824630074007315E-2</v>
      </c>
      <c r="AB13" s="14"/>
      <c r="AC13" s="14"/>
      <c r="AD13" s="14"/>
      <c r="AE13" s="14"/>
      <c r="AF13" s="14"/>
      <c r="AG13" s="7"/>
      <c r="AH13" s="7"/>
      <c r="AP13" s="10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</row>
    <row r="14" spans="1:100" s="8" customFormat="1" ht="15" customHeight="1">
      <c r="A14" s="13" t="s">
        <v>148</v>
      </c>
      <c r="B14" s="14">
        <v>885.45548199999996</v>
      </c>
      <c r="C14" s="14">
        <v>935.835418</v>
      </c>
      <c r="D14" s="14">
        <v>946.09276999999997</v>
      </c>
      <c r="E14" s="14">
        <v>941.42293400000005</v>
      </c>
      <c r="F14" s="14">
        <v>965.26821399999994</v>
      </c>
      <c r="G14" s="14">
        <v>978.10788400000001</v>
      </c>
      <c r="H14" s="14">
        <v>1038.9789519999999</v>
      </c>
      <c r="I14" s="14">
        <v>1136.1406930000001</v>
      </c>
      <c r="J14" s="14">
        <v>1135.720581</v>
      </c>
      <c r="K14" s="14">
        <v>1051.060563</v>
      </c>
      <c r="L14" s="14">
        <v>1118.5718429999999</v>
      </c>
      <c r="M14" s="14">
        <v>1132.1380770000001</v>
      </c>
      <c r="N14" s="14">
        <v>924.99701000000005</v>
      </c>
      <c r="O14" s="14">
        <v>945.95211300000005</v>
      </c>
      <c r="P14" s="14">
        <v>987.10651800000005</v>
      </c>
      <c r="Q14" s="14">
        <v>1010.4169300000001</v>
      </c>
      <c r="R14" s="14">
        <v>984.9940180000001</v>
      </c>
      <c r="S14" s="14">
        <v>1050.289074</v>
      </c>
      <c r="T14" s="14">
        <v>1108.034903</v>
      </c>
      <c r="U14" s="14">
        <v>1109.1523189999998</v>
      </c>
      <c r="V14" s="14">
        <v>1002.449511</v>
      </c>
      <c r="W14" s="15">
        <f t="shared" si="0"/>
        <v>1018.4850384285716</v>
      </c>
      <c r="X14" s="95">
        <f>IFERROR((V14/B14)^(1/($V$2-$B$2))-1,"")</f>
        <v>6.2242714356193218E-3</v>
      </c>
      <c r="Y14" s="95">
        <f>IFERROR((V14-B14)/B14,"")</f>
        <v>0.1321286404323149</v>
      </c>
      <c r="Z14" s="147">
        <f>IFERROR((V14/L14)^(1/($V$2-$L$2))-1,"")</f>
        <v>-1.0900772807656112E-2</v>
      </c>
      <c r="AA14" s="147">
        <f>IFERROR((V14-L14)/L14,"")</f>
        <v>-0.103813029736705</v>
      </c>
      <c r="AB14" s="14"/>
      <c r="AC14" s="14"/>
      <c r="AD14" s="14"/>
      <c r="AE14" s="14"/>
      <c r="AF14" s="14"/>
      <c r="AG14" s="7"/>
      <c r="AH14" s="7"/>
      <c r="AP14" s="10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0" s="8" customFormat="1" ht="15" customHeight="1">
      <c r="A15" s="13" t="s">
        <v>143</v>
      </c>
      <c r="B15" s="146" t="s">
        <v>126</v>
      </c>
      <c r="C15" s="146" t="s">
        <v>126</v>
      </c>
      <c r="D15" s="146" t="s">
        <v>126</v>
      </c>
      <c r="E15" s="146" t="s">
        <v>126</v>
      </c>
      <c r="F15" s="146" t="s">
        <v>126</v>
      </c>
      <c r="G15" s="146" t="s">
        <v>126</v>
      </c>
      <c r="H15" s="146" t="s">
        <v>126</v>
      </c>
      <c r="I15" s="146" t="s">
        <v>126</v>
      </c>
      <c r="J15" s="146" t="s">
        <v>126</v>
      </c>
      <c r="K15" s="14">
        <v>30.182918999999998</v>
      </c>
      <c r="L15" s="14">
        <v>78.260346999999996</v>
      </c>
      <c r="M15" s="14">
        <v>112.35505499999999</v>
      </c>
      <c r="N15" s="14">
        <v>67.908270999999999</v>
      </c>
      <c r="O15" s="14">
        <v>51.894477000000009</v>
      </c>
      <c r="P15" s="14">
        <v>93.742901000000003</v>
      </c>
      <c r="Q15" s="14">
        <v>108.20162000000001</v>
      </c>
      <c r="R15" s="14">
        <v>77.145631999999992</v>
      </c>
      <c r="S15" s="14">
        <v>88.917638999999994</v>
      </c>
      <c r="T15" s="14">
        <v>87.553481000000005</v>
      </c>
      <c r="U15" s="14">
        <v>92.638377000000006</v>
      </c>
      <c r="V15" s="14">
        <v>68.690807000000007</v>
      </c>
      <c r="W15" s="15">
        <f t="shared" si="0"/>
        <v>79.790960499999997</v>
      </c>
      <c r="X15" s="95" t="str">
        <f>IFERROR((V15/B15)^(1/($V$2-$B$2))-1,"")</f>
        <v/>
      </c>
      <c r="Y15" s="95" t="str">
        <f>IFERROR((V15-B15)/B15,"")</f>
        <v/>
      </c>
      <c r="Z15" s="95">
        <f>IFERROR((V15/L15)^(1/($V$2-$L$2))-1,"")</f>
        <v>-1.2957881702371665E-2</v>
      </c>
      <c r="AA15" s="95">
        <f>IFERROR((V15-L15)/L15,"")</f>
        <v>-0.12227827203475075</v>
      </c>
      <c r="AB15" s="14"/>
      <c r="AC15" s="14"/>
      <c r="AD15" s="14"/>
      <c r="AE15" s="14"/>
      <c r="AF15" s="14"/>
      <c r="AG15" s="7"/>
      <c r="AH15" s="7"/>
      <c r="AP15" s="10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</row>
    <row r="16" spans="1:100" s="8" customFormat="1" ht="18" customHeight="1">
      <c r="A16" s="16" t="s">
        <v>5</v>
      </c>
      <c r="B16" s="17">
        <f t="shared" ref="B16:O16" si="3">SUM(B10:B15)</f>
        <v>1711.3266389999999</v>
      </c>
      <c r="C16" s="17">
        <f t="shared" si="3"/>
        <v>1739.128796</v>
      </c>
      <c r="D16" s="17">
        <f t="shared" si="3"/>
        <v>1715.2558649999999</v>
      </c>
      <c r="E16" s="17">
        <f t="shared" si="3"/>
        <v>1651.9643230000001</v>
      </c>
      <c r="F16" s="17">
        <f t="shared" si="3"/>
        <v>1692.4181170000002</v>
      </c>
      <c r="G16" s="17">
        <f t="shared" si="3"/>
        <v>1683.3607959999999</v>
      </c>
      <c r="H16" s="17">
        <f t="shared" si="3"/>
        <v>1775.7165519999999</v>
      </c>
      <c r="I16" s="17">
        <f t="shared" si="3"/>
        <v>1988.4439590000002</v>
      </c>
      <c r="J16" s="17">
        <f t="shared" si="3"/>
        <v>1959.2023469999999</v>
      </c>
      <c r="K16" s="17">
        <f t="shared" si="3"/>
        <v>1710.723618</v>
      </c>
      <c r="L16" s="17">
        <f t="shared" si="3"/>
        <v>1992.8563999999999</v>
      </c>
      <c r="M16" s="17">
        <f t="shared" si="3"/>
        <v>2045.0747160000001</v>
      </c>
      <c r="N16" s="17">
        <f t="shared" si="3"/>
        <v>1668.746707</v>
      </c>
      <c r="O16" s="17">
        <f t="shared" si="3"/>
        <v>1747.164886</v>
      </c>
      <c r="P16" s="17">
        <f t="shared" ref="P16:U16" si="4">SUM(P10:P15)</f>
        <v>1898.5363970000001</v>
      </c>
      <c r="Q16" s="17">
        <f t="shared" si="4"/>
        <v>1964.2907870000001</v>
      </c>
      <c r="R16" s="17">
        <f t="shared" si="4"/>
        <v>2013.498407</v>
      </c>
      <c r="S16" s="17">
        <f t="shared" si="4"/>
        <v>2159.0255969999998</v>
      </c>
      <c r="T16" s="17">
        <f t="shared" si="4"/>
        <v>2330.4853579999999</v>
      </c>
      <c r="U16" s="17">
        <f t="shared" si="4"/>
        <v>2336.950167</v>
      </c>
      <c r="V16" s="17">
        <f t="shared" ref="V16" si="5">SUM(V10:V15)</f>
        <v>2076.2232939999999</v>
      </c>
      <c r="W16" s="18">
        <f t="shared" si="0"/>
        <v>1898.1139870476193</v>
      </c>
      <c r="X16" s="97">
        <f>IFERROR((V16/B16)^(1/($V$2-$B$2))-1,"")</f>
        <v>9.7109298939717092E-3</v>
      </c>
      <c r="Y16" s="97">
        <f>IFERROR((V16-B16)/B16,"")</f>
        <v>0.21322443459024543</v>
      </c>
      <c r="Z16" s="97">
        <f>IFERROR((V16/L16)^(1/($V$2-$L$2))-1,"")</f>
        <v>4.1065621929956553E-3</v>
      </c>
      <c r="AA16" s="97">
        <f>IFERROR((V16-L16)/L16,"")</f>
        <v>4.183286562945529E-2</v>
      </c>
      <c r="AB16" s="14"/>
      <c r="AC16" s="14"/>
      <c r="AD16" s="14"/>
      <c r="AE16" s="14"/>
      <c r="AF16" s="14"/>
      <c r="AG16" s="7"/>
      <c r="AH16" s="7"/>
      <c r="AI16" s="11"/>
      <c r="AP16" s="10"/>
      <c r="AQ16" s="11" t="s">
        <v>13</v>
      </c>
      <c r="AR16" s="11" t="s">
        <v>13</v>
      </c>
      <c r="AS16" s="11" t="s">
        <v>13</v>
      </c>
      <c r="AT16" s="11" t="s">
        <v>13</v>
      </c>
      <c r="AU16" s="11" t="s">
        <v>13</v>
      </c>
      <c r="AV16" s="11" t="s">
        <v>13</v>
      </c>
      <c r="AW16" s="11" t="s">
        <v>13</v>
      </c>
      <c r="AX16" s="11" t="s">
        <v>13</v>
      </c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s="8" customFormat="1" ht="19.5" customHeight="1">
      <c r="A17" s="19" t="s">
        <v>6</v>
      </c>
      <c r="B17" s="20">
        <f t="shared" ref="B17:W17" si="6">B9-B16</f>
        <v>1008.0377779999999</v>
      </c>
      <c r="C17" s="20">
        <f t="shared" si="6"/>
        <v>874.61238600000024</v>
      </c>
      <c r="D17" s="20">
        <f t="shared" si="6"/>
        <v>936.06150200000025</v>
      </c>
      <c r="E17" s="20">
        <f t="shared" si="6"/>
        <v>1080.2417500000001</v>
      </c>
      <c r="F17" s="20">
        <f t="shared" si="6"/>
        <v>1037.2012419999996</v>
      </c>
      <c r="G17" s="20">
        <f t="shared" si="6"/>
        <v>1017.2057730000001</v>
      </c>
      <c r="H17" s="20">
        <f t="shared" si="6"/>
        <v>1247.6519280000002</v>
      </c>
      <c r="I17" s="20">
        <f t="shared" si="6"/>
        <v>1228.472694</v>
      </c>
      <c r="J17" s="20">
        <f t="shared" si="6"/>
        <v>1184.0662560000001</v>
      </c>
      <c r="K17" s="20">
        <f t="shared" si="6"/>
        <v>1051.163223</v>
      </c>
      <c r="L17" s="20">
        <f t="shared" si="6"/>
        <v>1444.9328759999996</v>
      </c>
      <c r="M17" s="20">
        <f t="shared" si="6"/>
        <v>1670.5954190000002</v>
      </c>
      <c r="N17" s="20">
        <f t="shared" si="6"/>
        <v>2049.4894489999997</v>
      </c>
      <c r="O17" s="20">
        <f t="shared" si="6"/>
        <v>2127.8120110000004</v>
      </c>
      <c r="P17" s="20">
        <f t="shared" si="6"/>
        <v>2017.2828660000002</v>
      </c>
      <c r="Q17" s="20">
        <f t="shared" si="6"/>
        <v>2163.3880950000002</v>
      </c>
      <c r="R17" s="20">
        <f t="shared" si="6"/>
        <v>2067.0758169999999</v>
      </c>
      <c r="S17" s="20">
        <f t="shared" si="6"/>
        <v>2038.8668260000004</v>
      </c>
      <c r="T17" s="20">
        <f t="shared" si="6"/>
        <v>2122.5403350000006</v>
      </c>
      <c r="U17" s="20">
        <f t="shared" ref="U17:V17" si="7">U9-U16</f>
        <v>2130.8288579999999</v>
      </c>
      <c r="V17" s="20">
        <f t="shared" si="7"/>
        <v>1951.3412499999999</v>
      </c>
      <c r="W17" s="21">
        <f t="shared" si="6"/>
        <v>1545.184206380952</v>
      </c>
      <c r="X17" s="98"/>
      <c r="Y17" s="98"/>
      <c r="Z17" s="14"/>
      <c r="AA17" s="14"/>
      <c r="AB17" s="14"/>
      <c r="AC17" s="14"/>
      <c r="AD17" s="14"/>
      <c r="AE17" s="22"/>
      <c r="AF17" s="23"/>
      <c r="AG17" s="23"/>
      <c r="AI17" s="11"/>
      <c r="AJ17" s="24"/>
      <c r="AK17" s="24"/>
      <c r="AL17" s="24"/>
      <c r="AM17" s="24"/>
      <c r="AN17" s="24"/>
      <c r="AP17" s="10"/>
      <c r="AQ17" s="11" t="s">
        <v>13</v>
      </c>
      <c r="AR17" s="11" t="s">
        <v>13</v>
      </c>
      <c r="AS17" s="11" t="s">
        <v>13</v>
      </c>
      <c r="AT17" s="11" t="s">
        <v>13</v>
      </c>
      <c r="AU17" s="11" t="s">
        <v>13</v>
      </c>
      <c r="AV17" s="11" t="s">
        <v>13</v>
      </c>
      <c r="AW17" s="11" t="s">
        <v>13</v>
      </c>
      <c r="AX17" s="11" t="s">
        <v>13</v>
      </c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00" s="8" customFormat="1" ht="19.5" customHeight="1">
      <c r="A18" s="25" t="s">
        <v>7</v>
      </c>
      <c r="B18" s="26">
        <f t="shared" ref="B18:W18" si="8">B9/B16</f>
        <v>1.5890387930787069</v>
      </c>
      <c r="C18" s="26">
        <f t="shared" si="8"/>
        <v>1.5029025958351161</v>
      </c>
      <c r="D18" s="26">
        <f t="shared" si="8"/>
        <v>1.5457270376393673</v>
      </c>
      <c r="E18" s="26">
        <f t="shared" si="8"/>
        <v>1.6539134864839331</v>
      </c>
      <c r="F18" s="26">
        <f t="shared" si="8"/>
        <v>1.6128516538445916</v>
      </c>
      <c r="G18" s="26">
        <f t="shared" si="8"/>
        <v>1.6042707988786975</v>
      </c>
      <c r="H18" s="26">
        <f t="shared" si="8"/>
        <v>1.7026188535522533</v>
      </c>
      <c r="I18" s="26">
        <f t="shared" si="8"/>
        <v>1.6178060429813701</v>
      </c>
      <c r="J18" s="26">
        <f t="shared" si="8"/>
        <v>1.6043613911616044</v>
      </c>
      <c r="K18" s="26">
        <f t="shared" si="8"/>
        <v>1.6144553170014164</v>
      </c>
      <c r="L18" s="26">
        <f t="shared" si="8"/>
        <v>1.7250561937127029</v>
      </c>
      <c r="M18" s="26">
        <f t="shared" si="8"/>
        <v>1.8168872295617391</v>
      </c>
      <c r="N18" s="26">
        <f t="shared" si="8"/>
        <v>2.228160894881694</v>
      </c>
      <c r="O18" s="26">
        <f t="shared" si="8"/>
        <v>2.2178655993204299</v>
      </c>
      <c r="P18" s="26">
        <f t="shared" si="8"/>
        <v>2.0625463220971896</v>
      </c>
      <c r="Q18" s="26">
        <f t="shared" si="8"/>
        <v>2.1013583677720522</v>
      </c>
      <c r="R18" s="26">
        <f t="shared" si="8"/>
        <v>2.0266091146701362</v>
      </c>
      <c r="S18" s="26">
        <f t="shared" si="8"/>
        <v>1.9443458330614691</v>
      </c>
      <c r="T18" s="26">
        <f t="shared" si="8"/>
        <v>1.910771795975386</v>
      </c>
      <c r="U18" s="26">
        <f t="shared" ref="U18:V18" si="9">U9/U16</f>
        <v>1.9117990139838528</v>
      </c>
      <c r="V18" s="26">
        <f t="shared" si="9"/>
        <v>1.9398513424057557</v>
      </c>
      <c r="W18" s="27">
        <f t="shared" si="8"/>
        <v>1.8140629155704056</v>
      </c>
      <c r="X18" s="266"/>
      <c r="Y18" s="266"/>
      <c r="Z18" s="267"/>
      <c r="AA18" s="267"/>
      <c r="AB18" s="267"/>
      <c r="AC18" s="22"/>
      <c r="AD18" s="22"/>
      <c r="AE18" s="22"/>
      <c r="AF18" s="23"/>
      <c r="AG18" s="23"/>
      <c r="AI18" s="11"/>
      <c r="AJ18" s="310"/>
      <c r="AK18" s="310"/>
      <c r="AL18" s="310"/>
      <c r="AM18" s="310"/>
      <c r="AN18" s="310"/>
      <c r="AO18" s="310"/>
      <c r="AP18" s="10"/>
      <c r="AQ18" s="11" t="s">
        <v>13</v>
      </c>
      <c r="AR18" s="11" t="s">
        <v>13</v>
      </c>
      <c r="AS18" s="11" t="s">
        <v>13</v>
      </c>
      <c r="AT18" s="11" t="s">
        <v>13</v>
      </c>
      <c r="AU18" s="11" t="s">
        <v>13</v>
      </c>
      <c r="AV18" s="11" t="s">
        <v>13</v>
      </c>
      <c r="AW18" s="11" t="s">
        <v>13</v>
      </c>
      <c r="AX18" s="11" t="s">
        <v>13</v>
      </c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</row>
    <row r="19" spans="1:100" s="8" customFormat="1">
      <c r="A19" s="28" t="s">
        <v>124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258"/>
      <c r="U19" s="258"/>
      <c r="V19" s="258"/>
      <c r="W19" s="258"/>
      <c r="X19" s="311" t="s">
        <v>105</v>
      </c>
      <c r="Y19" s="311"/>
      <c r="Z19" s="311"/>
      <c r="AA19" s="311"/>
      <c r="AB19" s="31"/>
      <c r="AC19" s="31"/>
      <c r="AD19" s="31"/>
      <c r="AE19" s="31"/>
      <c r="AF19" s="23"/>
      <c r="AG19" s="23"/>
      <c r="AJ19" s="32"/>
      <c r="AK19" s="32"/>
      <c r="AL19" s="32"/>
      <c r="AM19" s="32"/>
      <c r="AN19" s="32"/>
      <c r="AO19" s="32"/>
      <c r="AP19" s="10"/>
      <c r="AQ19" s="11" t="s">
        <v>13</v>
      </c>
      <c r="AR19" s="11" t="s">
        <v>13</v>
      </c>
      <c r="AS19" s="11" t="s">
        <v>13</v>
      </c>
      <c r="AT19" s="11" t="s">
        <v>13</v>
      </c>
      <c r="AU19" s="11" t="s">
        <v>13</v>
      </c>
      <c r="AV19" s="11" t="s">
        <v>13</v>
      </c>
      <c r="AW19" s="11" t="s">
        <v>13</v>
      </c>
      <c r="AX19" s="11" t="s">
        <v>13</v>
      </c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</row>
    <row r="20" spans="1:100" s="8" customFormat="1" ht="18" customHeight="1">
      <c r="A20" s="3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34"/>
      <c r="AG20" s="34"/>
      <c r="AJ20" s="32"/>
      <c r="AK20" s="32"/>
      <c r="AL20" s="32"/>
      <c r="AM20" s="32"/>
      <c r="AN20" s="32"/>
      <c r="AO20" s="32"/>
      <c r="AP20" s="10"/>
      <c r="AQ20" s="11" t="s">
        <v>13</v>
      </c>
      <c r="AR20" s="11" t="s">
        <v>13</v>
      </c>
      <c r="AS20" s="11" t="s">
        <v>13</v>
      </c>
      <c r="AT20" s="11" t="s">
        <v>13</v>
      </c>
      <c r="AU20" s="11" t="s">
        <v>13</v>
      </c>
      <c r="AV20" s="11" t="s">
        <v>13</v>
      </c>
      <c r="AW20" s="11" t="s">
        <v>13</v>
      </c>
      <c r="AX20" s="11" t="s">
        <v>13</v>
      </c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</row>
    <row r="21" spans="1:100" s="37" customFormat="1" ht="18" customHeight="1">
      <c r="A21" s="3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35"/>
      <c r="AG21" s="34"/>
      <c r="AH21" s="8"/>
      <c r="AI21" s="8"/>
      <c r="AJ21" s="36"/>
      <c r="AK21" s="36"/>
      <c r="AL21" s="36"/>
      <c r="AM21" s="36"/>
      <c r="AN21" s="36"/>
      <c r="AO21" s="36"/>
      <c r="AP21" s="10"/>
      <c r="AQ21" s="11" t="s">
        <v>13</v>
      </c>
      <c r="AR21" s="11" t="s">
        <v>13</v>
      </c>
      <c r="AS21" s="11" t="s">
        <v>13</v>
      </c>
      <c r="AT21" s="11" t="s">
        <v>13</v>
      </c>
      <c r="AU21" s="11" t="s">
        <v>13</v>
      </c>
      <c r="AV21" s="11" t="s">
        <v>13</v>
      </c>
      <c r="AW21" s="11" t="s">
        <v>13</v>
      </c>
      <c r="AX21" s="11" t="s">
        <v>13</v>
      </c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</row>
    <row r="22" spans="1:100" s="40" customFormat="1" ht="18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7"/>
      <c r="X22" s="7"/>
      <c r="Y22" s="7"/>
      <c r="Z22" s="7"/>
      <c r="AA22" s="7"/>
      <c r="AB22" s="39"/>
      <c r="AC22" s="39"/>
      <c r="AD22" s="39"/>
      <c r="AE22" s="39"/>
      <c r="AF22" s="35"/>
      <c r="AG22" s="34"/>
      <c r="AH22" s="8"/>
      <c r="AI22" s="8"/>
      <c r="AJ22" s="36"/>
      <c r="AK22" s="36"/>
      <c r="AL22" s="36"/>
      <c r="AM22" s="36"/>
      <c r="AN22" s="36"/>
      <c r="AO22" s="36"/>
      <c r="AP22" s="10"/>
      <c r="AQ22" s="11" t="s">
        <v>13</v>
      </c>
      <c r="AR22" s="11" t="s">
        <v>13</v>
      </c>
      <c r="AS22" s="11" t="s">
        <v>13</v>
      </c>
      <c r="AT22" s="11" t="s">
        <v>13</v>
      </c>
      <c r="AU22" s="11" t="s">
        <v>13</v>
      </c>
      <c r="AV22" s="11" t="s">
        <v>13</v>
      </c>
      <c r="AW22" s="11" t="s">
        <v>13</v>
      </c>
      <c r="AX22" s="11" t="s">
        <v>13</v>
      </c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</row>
    <row r="23" spans="1:100" s="42" customFormat="1" ht="18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5"/>
      <c r="AG23" s="34"/>
      <c r="AH23" s="8"/>
      <c r="AI23" s="8"/>
      <c r="AJ23" s="36"/>
      <c r="AK23" s="36"/>
      <c r="AL23" s="36"/>
      <c r="AM23" s="36"/>
      <c r="AN23" s="36"/>
      <c r="AO23" s="36"/>
      <c r="AP23" s="10"/>
      <c r="AQ23" s="11" t="s">
        <v>13</v>
      </c>
      <c r="AR23" s="11" t="s">
        <v>13</v>
      </c>
      <c r="AS23" s="11" t="s">
        <v>13</v>
      </c>
      <c r="AT23" s="11" t="s">
        <v>13</v>
      </c>
      <c r="AU23" s="11" t="s">
        <v>13</v>
      </c>
      <c r="AV23" s="11" t="s">
        <v>13</v>
      </c>
      <c r="AW23" s="11" t="s">
        <v>13</v>
      </c>
      <c r="AX23" s="11" t="s">
        <v>13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</row>
    <row r="24" spans="1:100" s="42" customFormat="1" ht="18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4"/>
      <c r="AG24" s="23"/>
      <c r="AH24" s="8"/>
      <c r="AI24" s="8"/>
      <c r="AJ24" s="36"/>
      <c r="AK24" s="36"/>
      <c r="AL24" s="36"/>
      <c r="AM24" s="36"/>
      <c r="AN24" s="36"/>
      <c r="AO24" s="36"/>
      <c r="AP24" s="10"/>
      <c r="AQ24" s="11" t="s">
        <v>13</v>
      </c>
      <c r="AR24" s="11" t="s">
        <v>13</v>
      </c>
      <c r="AS24" s="11" t="s">
        <v>13</v>
      </c>
      <c r="AT24" s="11" t="s">
        <v>13</v>
      </c>
      <c r="AU24" s="11" t="s">
        <v>13</v>
      </c>
      <c r="AV24" s="11" t="s">
        <v>13</v>
      </c>
      <c r="AW24" s="11" t="s">
        <v>13</v>
      </c>
      <c r="AX24" s="11" t="s">
        <v>13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</row>
    <row r="25" spans="1:100" s="8" customFormat="1" ht="18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4"/>
      <c r="AG25" s="23"/>
      <c r="AJ25" s="36"/>
      <c r="AK25" s="36"/>
      <c r="AL25" s="36"/>
      <c r="AM25" s="36"/>
      <c r="AN25" s="36"/>
      <c r="AO25" s="36"/>
      <c r="AP25" s="10"/>
      <c r="AQ25" s="11" t="s">
        <v>13</v>
      </c>
      <c r="AR25" s="11" t="s">
        <v>13</v>
      </c>
      <c r="AS25" s="11" t="s">
        <v>13</v>
      </c>
      <c r="AT25" s="11" t="s">
        <v>13</v>
      </c>
      <c r="AU25" s="11" t="s">
        <v>13</v>
      </c>
      <c r="AV25" s="11" t="s">
        <v>13</v>
      </c>
      <c r="AW25" s="11" t="s">
        <v>13</v>
      </c>
      <c r="AX25" s="11" t="s">
        <v>13</v>
      </c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</row>
    <row r="26" spans="1:100" s="8" customFormat="1" ht="18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4"/>
      <c r="AG26" s="23"/>
      <c r="AJ26" s="36"/>
      <c r="AK26" s="36"/>
      <c r="AL26" s="36"/>
      <c r="AM26" s="36"/>
      <c r="AN26" s="36"/>
      <c r="AO26" s="36"/>
      <c r="AP26" s="11"/>
      <c r="AQ26" s="11" t="s">
        <v>13</v>
      </c>
      <c r="AR26" s="11" t="s">
        <v>13</v>
      </c>
      <c r="AS26" s="11" t="s">
        <v>13</v>
      </c>
      <c r="AT26" s="11" t="s">
        <v>13</v>
      </c>
      <c r="AU26" s="11" t="s">
        <v>13</v>
      </c>
      <c r="AV26" s="11" t="s">
        <v>13</v>
      </c>
      <c r="AW26" s="11" t="s">
        <v>13</v>
      </c>
      <c r="AX26" s="11" t="s">
        <v>13</v>
      </c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</row>
    <row r="27" spans="1:100" s="8" customFormat="1" ht="18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4"/>
      <c r="AG27" s="23"/>
      <c r="AJ27" s="36"/>
      <c r="AK27" s="36"/>
      <c r="AL27" s="36"/>
      <c r="AM27" s="23"/>
      <c r="AN27" s="36"/>
      <c r="AO27" s="36"/>
      <c r="AP27" s="40"/>
      <c r="AQ27" s="40" t="s">
        <v>13</v>
      </c>
      <c r="AR27" s="40" t="s">
        <v>13</v>
      </c>
      <c r="AS27" s="40" t="s">
        <v>13</v>
      </c>
      <c r="AT27" s="40" t="s">
        <v>13</v>
      </c>
      <c r="AU27" s="40" t="s">
        <v>13</v>
      </c>
      <c r="AV27" s="40" t="s">
        <v>13</v>
      </c>
      <c r="AW27" s="41" t="s">
        <v>13</v>
      </c>
      <c r="AX27" s="41" t="s">
        <v>13</v>
      </c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</row>
    <row r="28" spans="1:100" s="8" customFormat="1" ht="18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4"/>
      <c r="AG28" s="23"/>
      <c r="AJ28" s="36"/>
      <c r="AK28" s="36"/>
      <c r="AL28" s="36"/>
      <c r="AM28" s="23"/>
      <c r="AN28" s="36"/>
      <c r="AO28" s="36"/>
      <c r="AP28" s="42"/>
      <c r="AQ28" s="42" t="s">
        <v>13</v>
      </c>
      <c r="AR28" s="42" t="s">
        <v>13</v>
      </c>
      <c r="AS28" s="42" t="s">
        <v>13</v>
      </c>
      <c r="AT28" s="42" t="s">
        <v>13</v>
      </c>
      <c r="AU28" s="42" t="s">
        <v>13</v>
      </c>
      <c r="AV28" s="42" t="s">
        <v>13</v>
      </c>
      <c r="AW28" s="2" t="s">
        <v>13</v>
      </c>
      <c r="AX28" s="2" t="s">
        <v>13</v>
      </c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</row>
    <row r="29" spans="1:100" s="8" customFormat="1" ht="18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4"/>
      <c r="AG29" s="23"/>
      <c r="AJ29" s="36"/>
      <c r="AK29" s="36"/>
      <c r="AL29" s="36"/>
      <c r="AM29" s="23"/>
      <c r="AN29" s="36"/>
      <c r="AO29" s="36"/>
      <c r="AQ29" s="8" t="s">
        <v>13</v>
      </c>
      <c r="AR29" s="8" t="s">
        <v>13</v>
      </c>
      <c r="AS29" s="8" t="s">
        <v>13</v>
      </c>
      <c r="AT29" s="8" t="s">
        <v>13</v>
      </c>
      <c r="AU29" s="8" t="s">
        <v>13</v>
      </c>
      <c r="AV29" s="8" t="s">
        <v>13</v>
      </c>
      <c r="AW29" s="11" t="s">
        <v>13</v>
      </c>
      <c r="AX29" s="11" t="s">
        <v>13</v>
      </c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</row>
    <row r="30" spans="1:100" s="8" customFormat="1" ht="12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4"/>
      <c r="AG30" s="23"/>
      <c r="AI30" s="11"/>
      <c r="AJ30" s="36"/>
      <c r="AK30" s="36"/>
      <c r="AL30" s="36"/>
      <c r="AM30" s="23"/>
      <c r="AN30" s="36"/>
      <c r="AO30" s="36"/>
      <c r="AQ30" s="8" t="s">
        <v>13</v>
      </c>
      <c r="AR30" s="11" t="s">
        <v>13</v>
      </c>
      <c r="AS30" s="11" t="s">
        <v>13</v>
      </c>
      <c r="AT30" s="11" t="s">
        <v>13</v>
      </c>
      <c r="AU30" s="11" t="s">
        <v>13</v>
      </c>
      <c r="AV30" s="11" t="s">
        <v>13</v>
      </c>
      <c r="AW30" s="11" t="s">
        <v>13</v>
      </c>
      <c r="AX30" s="11" t="s">
        <v>13</v>
      </c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</row>
    <row r="31" spans="1:100">
      <c r="A31" s="46" t="s">
        <v>163</v>
      </c>
      <c r="AP31" s="8"/>
      <c r="AQ31" s="8" t="s">
        <v>13</v>
      </c>
      <c r="AR31" s="11" t="s">
        <v>13</v>
      </c>
      <c r="AS31" s="11" t="s">
        <v>13</v>
      </c>
      <c r="AT31" s="11" t="s">
        <v>13</v>
      </c>
      <c r="AU31" s="11" t="s">
        <v>13</v>
      </c>
      <c r="AV31" s="11" t="s">
        <v>13</v>
      </c>
      <c r="AW31" s="11" t="s">
        <v>13</v>
      </c>
      <c r="AX31" s="11" t="s">
        <v>13</v>
      </c>
    </row>
    <row r="32" spans="1:100">
      <c r="AQ32" s="2" t="s">
        <v>13</v>
      </c>
      <c r="AR32" s="2" t="s">
        <v>13</v>
      </c>
      <c r="AS32" s="2" t="s">
        <v>13</v>
      </c>
      <c r="AT32" s="2" t="s">
        <v>13</v>
      </c>
      <c r="AU32" s="2" t="s">
        <v>13</v>
      </c>
      <c r="AV32" s="2" t="s">
        <v>13</v>
      </c>
      <c r="AW32" s="2" t="s">
        <v>13</v>
      </c>
      <c r="AX32" s="2" t="s">
        <v>13</v>
      </c>
    </row>
    <row r="49" spans="1:33">
      <c r="X49" s="260"/>
      <c r="Y49" s="260"/>
      <c r="Z49" s="260"/>
      <c r="AA49" s="260"/>
      <c r="AB49" s="260"/>
      <c r="AC49" s="260"/>
      <c r="AD49" s="260"/>
      <c r="AE49" s="260"/>
      <c r="AF49" s="261"/>
      <c r="AG49" s="261"/>
    </row>
    <row r="53" spans="1:33" s="2" customFormat="1" ht="11.25">
      <c r="A53" s="46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  <c r="P53" s="49"/>
      <c r="Q53" s="49"/>
      <c r="R53" s="49"/>
      <c r="S53" s="49"/>
      <c r="T53" s="39"/>
      <c r="U53" s="39"/>
      <c r="V53" s="39"/>
      <c r="W53" s="312">
        <v>42864.635367939816</v>
      </c>
      <c r="X53" s="312"/>
      <c r="Y53" s="312"/>
      <c r="Z53" s="312"/>
      <c r="AA53" s="312"/>
      <c r="AB53" s="312"/>
      <c r="AC53" s="312"/>
      <c r="AD53" s="312"/>
      <c r="AE53" s="312"/>
    </row>
    <row r="54" spans="1:33" s="2" customFormat="1" ht="10.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3" s="2" customFormat="1">
      <c r="A55" s="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47"/>
      <c r="P55" s="47"/>
      <c r="Q55" s="47"/>
      <c r="R55" s="47"/>
      <c r="S55" s="47"/>
      <c r="T55" s="47"/>
      <c r="U55" s="47"/>
      <c r="V55" s="47"/>
      <c r="W55" s="51"/>
      <c r="X55" s="51"/>
      <c r="Y55" s="51"/>
      <c r="Z55" s="51"/>
      <c r="AA55" s="51"/>
      <c r="AB55" s="51"/>
      <c r="AC55" s="51"/>
      <c r="AD55" s="3"/>
      <c r="AE55" s="3"/>
    </row>
    <row r="56" spans="1:33" s="2" customFormat="1" ht="10.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</row>
  </sheetData>
  <mergeCells count="3">
    <mergeCell ref="AJ18:AO18"/>
    <mergeCell ref="W53:AE53"/>
    <mergeCell ref="X19:AA19"/>
  </mergeCells>
  <conditionalFormatting sqref="B17:R17 U17">
    <cfRule type="cellIs" dxfId="131" priority="76" operator="lessThan">
      <formula>0</formula>
    </cfRule>
    <cfRule type="cellIs" dxfId="130" priority="77" operator="greaterThan">
      <formula>0</formula>
    </cfRule>
    <cfRule type="cellIs" priority="78" operator="equal">
      <formula>0</formula>
    </cfRule>
  </conditionalFormatting>
  <conditionalFormatting sqref="S17">
    <cfRule type="cellIs" dxfId="129" priority="73" operator="lessThan">
      <formula>0</formula>
    </cfRule>
    <cfRule type="cellIs" dxfId="128" priority="74" operator="greaterThan">
      <formula>0</formula>
    </cfRule>
    <cfRule type="cellIs" priority="75" operator="equal">
      <formula>0</formula>
    </cfRule>
  </conditionalFormatting>
  <conditionalFormatting sqref="Y3:Y8">
    <cfRule type="cellIs" dxfId="127" priority="70" operator="lessThan">
      <formula>0</formula>
    </cfRule>
    <cfRule type="cellIs" dxfId="126" priority="71" operator="greaterThan">
      <formula>0</formula>
    </cfRule>
    <cfRule type="cellIs" priority="72" operator="equal">
      <formula>0</formula>
    </cfRule>
  </conditionalFormatting>
  <conditionalFormatting sqref="X3:X8">
    <cfRule type="cellIs" dxfId="125" priority="67" operator="lessThan">
      <formula>0</formula>
    </cfRule>
    <cfRule type="cellIs" dxfId="124" priority="68" operator="greaterThan">
      <formula>0</formula>
    </cfRule>
    <cfRule type="cellIs" priority="69" operator="equal">
      <formula>0</formula>
    </cfRule>
  </conditionalFormatting>
  <conditionalFormatting sqref="Y9:Y15">
    <cfRule type="cellIs" dxfId="123" priority="64" operator="lessThan">
      <formula>0</formula>
    </cfRule>
    <cfRule type="cellIs" dxfId="122" priority="65" operator="greaterThan">
      <formula>0</formula>
    </cfRule>
    <cfRule type="cellIs" priority="66" operator="equal">
      <formula>0</formula>
    </cfRule>
  </conditionalFormatting>
  <conditionalFormatting sqref="X9:X15">
    <cfRule type="cellIs" dxfId="121" priority="61" operator="lessThan">
      <formula>0</formula>
    </cfRule>
    <cfRule type="cellIs" dxfId="120" priority="62" operator="greaterThan">
      <formula>0</formula>
    </cfRule>
    <cfRule type="cellIs" priority="63" operator="equal">
      <formula>0</formula>
    </cfRule>
  </conditionalFormatting>
  <conditionalFormatting sqref="T17 V17">
    <cfRule type="cellIs" dxfId="119" priority="58" operator="lessThan">
      <formula>0</formula>
    </cfRule>
    <cfRule type="cellIs" dxfId="118" priority="59" operator="greaterThan">
      <formula>0</formula>
    </cfRule>
    <cfRule type="cellIs" priority="60" operator="equal">
      <formula>0</formula>
    </cfRule>
  </conditionalFormatting>
  <conditionalFormatting sqref="W17">
    <cfRule type="cellIs" dxfId="117" priority="55" operator="lessThan">
      <formula>0</formula>
    </cfRule>
    <cfRule type="cellIs" dxfId="116" priority="56" operator="greaterThan">
      <formula>0</formula>
    </cfRule>
    <cfRule type="cellIs" priority="57" operator="equal">
      <formula>0</formula>
    </cfRule>
  </conditionalFormatting>
  <conditionalFormatting sqref="Y16">
    <cfRule type="cellIs" dxfId="115" priority="52" operator="lessThan">
      <formula>0</formula>
    </cfRule>
    <cfRule type="cellIs" dxfId="114" priority="53" operator="greaterThan">
      <formula>0</formula>
    </cfRule>
    <cfRule type="cellIs" priority="54" operator="equal">
      <formula>0</formula>
    </cfRule>
  </conditionalFormatting>
  <conditionalFormatting sqref="X16">
    <cfRule type="cellIs" dxfId="113" priority="49" operator="lessThan">
      <formula>0</formula>
    </cfRule>
    <cfRule type="cellIs" dxfId="112" priority="50" operator="greaterThan">
      <formula>0</formula>
    </cfRule>
    <cfRule type="cellIs" priority="51" operator="equal">
      <formula>0</formula>
    </cfRule>
  </conditionalFormatting>
  <conditionalFormatting sqref="AA3:AA6">
    <cfRule type="cellIs" dxfId="111" priority="46" operator="lessThan">
      <formula>0</formula>
    </cfRule>
    <cfRule type="cellIs" dxfId="110" priority="47" operator="greaterThan">
      <formula>0</formula>
    </cfRule>
    <cfRule type="cellIs" priority="48" operator="equal">
      <formula>0</formula>
    </cfRule>
  </conditionalFormatting>
  <conditionalFormatting sqref="Z3:Z6">
    <cfRule type="cellIs" dxfId="109" priority="43" operator="lessThan">
      <formula>0</formula>
    </cfRule>
    <cfRule type="cellIs" dxfId="108" priority="44" operator="greaterThan">
      <formula>0</formula>
    </cfRule>
    <cfRule type="cellIs" priority="45" operator="equal">
      <formula>0</formula>
    </cfRule>
  </conditionalFormatting>
  <conditionalFormatting sqref="AA10:AA13 AA15">
    <cfRule type="cellIs" dxfId="107" priority="40" operator="lessThan">
      <formula>0</formula>
    </cfRule>
    <cfRule type="cellIs" dxfId="106" priority="41" operator="greaterThan">
      <formula>0</formula>
    </cfRule>
    <cfRule type="cellIs" priority="42" operator="equal">
      <formula>0</formula>
    </cfRule>
  </conditionalFormatting>
  <conditionalFormatting sqref="Z10:Z13 Z15">
    <cfRule type="cellIs" dxfId="105" priority="37" operator="lessThan">
      <formula>0</formula>
    </cfRule>
    <cfRule type="cellIs" dxfId="104" priority="38" operator="greaterThan">
      <formula>0</formula>
    </cfRule>
    <cfRule type="cellIs" priority="39" operator="equal">
      <formula>0</formula>
    </cfRule>
  </conditionalFormatting>
  <conditionalFormatting sqref="AA7">
    <cfRule type="cellIs" dxfId="103" priority="28" operator="lessThan">
      <formula>0</formula>
    </cfRule>
    <cfRule type="cellIs" dxfId="102" priority="29" operator="greaterThan">
      <formula>0</formula>
    </cfRule>
    <cfRule type="cellIs" priority="30" operator="equal">
      <formula>0</formula>
    </cfRule>
  </conditionalFormatting>
  <conditionalFormatting sqref="Z7">
    <cfRule type="cellIs" dxfId="101" priority="25" operator="lessThan">
      <formula>0</formula>
    </cfRule>
    <cfRule type="cellIs" dxfId="100" priority="26" operator="greaterThan">
      <formula>0</formula>
    </cfRule>
    <cfRule type="cellIs" priority="27" operator="equal">
      <formula>0</formula>
    </cfRule>
  </conditionalFormatting>
  <conditionalFormatting sqref="AA14">
    <cfRule type="cellIs" dxfId="99" priority="22" operator="lessThan">
      <formula>0</formula>
    </cfRule>
    <cfRule type="cellIs" dxfId="98" priority="23" operator="greaterThan">
      <formula>0</formula>
    </cfRule>
    <cfRule type="cellIs" priority="24" operator="equal">
      <formula>0</formula>
    </cfRule>
  </conditionalFormatting>
  <conditionalFormatting sqref="Z14">
    <cfRule type="cellIs" dxfId="97" priority="19" operator="lessThan">
      <formula>0</formula>
    </cfRule>
    <cfRule type="cellIs" dxfId="96" priority="20" operator="greaterThan">
      <formula>0</formula>
    </cfRule>
    <cfRule type="cellIs" priority="21" operator="equal">
      <formula>0</formula>
    </cfRule>
  </conditionalFormatting>
  <conditionalFormatting sqref="AA16">
    <cfRule type="cellIs" dxfId="95" priority="16" operator="lessThan">
      <formula>0</formula>
    </cfRule>
    <cfRule type="cellIs" dxfId="94" priority="17" operator="greaterThan">
      <formula>0</formula>
    </cfRule>
    <cfRule type="cellIs" priority="18" operator="equal">
      <formula>0</formula>
    </cfRule>
  </conditionalFormatting>
  <conditionalFormatting sqref="Z16">
    <cfRule type="cellIs" dxfId="93" priority="13" operator="lessThan">
      <formula>0</formula>
    </cfRule>
    <cfRule type="cellIs" dxfId="92" priority="14" operator="greaterThan">
      <formula>0</formula>
    </cfRule>
    <cfRule type="cellIs" priority="15" operator="equal">
      <formula>0</formula>
    </cfRule>
  </conditionalFormatting>
  <conditionalFormatting sqref="AA9">
    <cfRule type="cellIs" dxfId="91" priority="10" operator="lessThan">
      <formula>0</formula>
    </cfRule>
    <cfRule type="cellIs" dxfId="90" priority="11" operator="greaterThan">
      <formula>0</formula>
    </cfRule>
    <cfRule type="cellIs" priority="12" operator="equal">
      <formula>0</formula>
    </cfRule>
  </conditionalFormatting>
  <conditionalFormatting sqref="Z9">
    <cfRule type="cellIs" dxfId="89" priority="7" operator="lessThan">
      <formula>0</formula>
    </cfRule>
    <cfRule type="cellIs" dxfId="88" priority="8" operator="greaterThan">
      <formula>0</formula>
    </cfRule>
    <cfRule type="cellIs" priority="9" operator="equal">
      <formula>0</formula>
    </cfRule>
  </conditionalFormatting>
  <conditionalFormatting sqref="AA8">
    <cfRule type="cellIs" dxfId="87" priority="4" operator="lessThan">
      <formula>0</formula>
    </cfRule>
    <cfRule type="cellIs" dxfId="86" priority="5" operator="greaterThan">
      <formula>0</formula>
    </cfRule>
    <cfRule type="cellIs" priority="6" operator="equal">
      <formula>0</formula>
    </cfRule>
  </conditionalFormatting>
  <conditionalFormatting sqref="Z8">
    <cfRule type="cellIs" dxfId="85" priority="1" operator="lessThan">
      <formula>0</formula>
    </cfRule>
    <cfRule type="cellIs" dxfId="84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5" fitToHeight="3" orientation="landscape" r:id="rId1"/>
  <headerFooter alignWithMargins="0">
    <oddFooter>&amp;C&amp;9Pág. &amp;P de &amp;N</oddFooter>
  </headerFooter>
  <ignoredErrors>
    <ignoredError sqref="R9:V9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2"/>
  <sheetViews>
    <sheetView showGridLines="0" zoomScaleNormal="100"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X3" sqref="X3:AA12"/>
    </sheetView>
  </sheetViews>
  <sheetFormatPr defaultRowHeight="12.75"/>
  <cols>
    <col min="1" max="1" width="57.7109375" style="55" customWidth="1"/>
    <col min="2" max="22" width="10.5703125" style="47" customWidth="1"/>
    <col min="23" max="27" width="11.140625" style="47" customWidth="1"/>
    <col min="28" max="31" width="7.28515625" style="47" customWidth="1"/>
    <col min="32" max="33" width="8.28515625" style="2" bestFit="1" customWidth="1"/>
    <col min="34" max="34" width="10" style="2" bestFit="1" customWidth="1"/>
    <col min="35" max="35" width="7.140625" style="2" customWidth="1"/>
    <col min="36" max="36" width="8.85546875" style="2" customWidth="1"/>
    <col min="37" max="41" width="9.140625" style="2" bestFit="1" customWidth="1"/>
    <col min="42" max="42" width="11.7109375" style="2" customWidth="1"/>
    <col min="43" max="100" width="9.140625" style="2"/>
    <col min="101" max="16384" width="9.140625" style="3"/>
  </cols>
  <sheetData>
    <row r="1" spans="1:100" ht="31.5" customHeight="1">
      <c r="A1" s="240" t="s">
        <v>223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1"/>
      <c r="V1" s="22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00" s="8" customFormat="1" ht="31.5" customHeight="1">
      <c r="A2" s="4" t="s">
        <v>15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6" t="s">
        <v>3</v>
      </c>
      <c r="X2" s="257" t="s">
        <v>218</v>
      </c>
      <c r="Y2" s="94" t="s">
        <v>219</v>
      </c>
      <c r="Z2" s="257" t="s">
        <v>230</v>
      </c>
      <c r="AA2" s="257" t="s">
        <v>231</v>
      </c>
      <c r="AB2" s="7"/>
      <c r="AC2" s="7"/>
      <c r="AD2" s="7"/>
      <c r="AE2" s="7"/>
      <c r="AF2" s="7"/>
      <c r="AG2" s="7"/>
      <c r="AH2" s="7"/>
      <c r="AJ2" s="9"/>
      <c r="AK2" s="9"/>
      <c r="AL2" s="9"/>
      <c r="AM2" s="9"/>
      <c r="AN2" s="9"/>
      <c r="AO2" s="9"/>
      <c r="AP2" s="10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</row>
    <row r="3" spans="1:100" s="8" customFormat="1" ht="15" customHeight="1">
      <c r="A3" s="13" t="s">
        <v>149</v>
      </c>
      <c r="B3" s="14">
        <v>81.672032999999999</v>
      </c>
      <c r="C3" s="14">
        <v>63.377611000000002</v>
      </c>
      <c r="D3" s="14">
        <v>51.150198000000003</v>
      </c>
      <c r="E3" s="14">
        <v>58.841112000000003</v>
      </c>
      <c r="F3" s="14">
        <v>62.612692000000003</v>
      </c>
      <c r="G3" s="14">
        <v>50.879959999999997</v>
      </c>
      <c r="H3" s="14">
        <v>47.341234</v>
      </c>
      <c r="I3" s="14">
        <v>56.992086999999998</v>
      </c>
      <c r="J3" s="14">
        <v>54.056061</v>
      </c>
      <c r="K3" s="14">
        <v>33.883071999999999</v>
      </c>
      <c r="L3" s="14">
        <v>35.699165999999998</v>
      </c>
      <c r="M3" s="14">
        <v>41.127028000000003</v>
      </c>
      <c r="N3" s="14">
        <v>49.476323999999998</v>
      </c>
      <c r="O3" s="14">
        <v>48.098578000000003</v>
      </c>
      <c r="P3" s="14">
        <v>50.124198999999997</v>
      </c>
      <c r="Q3" s="14">
        <v>46.356625999999999</v>
      </c>
      <c r="R3" s="14">
        <v>47.882446000000002</v>
      </c>
      <c r="S3" s="14">
        <v>59.636557000000003</v>
      </c>
      <c r="T3" s="14">
        <v>94.660420000000002</v>
      </c>
      <c r="U3" s="14">
        <v>93.1648</v>
      </c>
      <c r="V3" s="14">
        <v>73.446660999999992</v>
      </c>
      <c r="W3" s="15">
        <f>AVERAGE(B3:V3)</f>
        <v>57.165660238095228</v>
      </c>
      <c r="X3" s="95">
        <f t="shared" ref="X3:X12" si="0">IFERROR((V3/B3)^(1/($V$2-$B$2))-1,"")</f>
        <v>-5.2935489196809238E-3</v>
      </c>
      <c r="Y3" s="95">
        <f t="shared" ref="Y3:Y12" si="1">IFERROR((V3-B3)/B3,"")</f>
        <v>-0.10071222299560006</v>
      </c>
      <c r="Z3" s="95">
        <f t="shared" ref="Z3:Z12" si="2">IFERROR((V3/L3)^(1/($V$2-$L$2))-1,"")</f>
        <v>7.4809258080117846E-2</v>
      </c>
      <c r="AA3" s="95">
        <f t="shared" ref="AA3:AA12" si="3">IFERROR((V3-L3)/L3,"")</f>
        <v>1.0573775028805994</v>
      </c>
      <c r="AB3" s="14"/>
      <c r="AC3" s="14"/>
      <c r="AD3" s="14"/>
      <c r="AE3" s="14"/>
      <c r="AF3" s="7"/>
      <c r="AG3" s="7"/>
      <c r="AH3" s="7"/>
      <c r="AP3" s="10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</row>
    <row r="4" spans="1:100" s="8" customFormat="1" ht="15" customHeight="1">
      <c r="A4" s="13" t="s">
        <v>150</v>
      </c>
      <c r="B4" s="14">
        <v>6.2220969999999998</v>
      </c>
      <c r="C4" s="14">
        <v>4.0998650000000003</v>
      </c>
      <c r="D4" s="14">
        <v>6.0460130000000003</v>
      </c>
      <c r="E4" s="14">
        <v>6.8352529999999998</v>
      </c>
      <c r="F4" s="14">
        <v>5.9655579999999997</v>
      </c>
      <c r="G4" s="14">
        <v>9.9107489999999991</v>
      </c>
      <c r="H4" s="14">
        <v>26.307998999999999</v>
      </c>
      <c r="I4" s="14">
        <v>11.57164</v>
      </c>
      <c r="J4" s="14">
        <v>8.2722479999999994</v>
      </c>
      <c r="K4" s="14">
        <v>7.251118</v>
      </c>
      <c r="L4" s="14">
        <v>6.5657959999999997</v>
      </c>
      <c r="M4" s="14">
        <v>7.5721350000000003</v>
      </c>
      <c r="N4" s="14">
        <v>7.48942</v>
      </c>
      <c r="O4" s="14">
        <v>6.9109590000000001</v>
      </c>
      <c r="P4" s="14">
        <v>7.0447540000000002</v>
      </c>
      <c r="Q4" s="14">
        <v>3.8301289999999999</v>
      </c>
      <c r="R4" s="14">
        <v>2.3497249999999998</v>
      </c>
      <c r="S4" s="14">
        <v>1.921519</v>
      </c>
      <c r="T4" s="14">
        <v>2.5813769999999998</v>
      </c>
      <c r="U4" s="14">
        <v>1.4662899999999999</v>
      </c>
      <c r="V4" s="14">
        <v>1.222308</v>
      </c>
      <c r="W4" s="15">
        <f t="shared" ref="W4:W12" si="4">AVERAGE(B4:V4)</f>
        <v>6.7350929523809535</v>
      </c>
      <c r="X4" s="95">
        <f t="shared" si="0"/>
        <v>-7.8145895180129599E-2</v>
      </c>
      <c r="Y4" s="95">
        <f t="shared" si="1"/>
        <v>-0.80355368937514149</v>
      </c>
      <c r="Z4" s="95">
        <f t="shared" si="2"/>
        <v>-0.15474192788257812</v>
      </c>
      <c r="AA4" s="95">
        <f t="shared" si="3"/>
        <v>-0.8138370427591719</v>
      </c>
      <c r="AB4" s="14"/>
      <c r="AC4" s="14"/>
      <c r="AD4" s="14"/>
      <c r="AE4" s="14"/>
      <c r="AF4" s="7"/>
      <c r="AG4" s="7"/>
      <c r="AH4" s="7"/>
      <c r="AP4" s="10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</row>
    <row r="5" spans="1:100" s="8" customFormat="1" ht="15" customHeight="1">
      <c r="A5" s="13" t="s">
        <v>151</v>
      </c>
      <c r="B5" s="14">
        <v>488.33465000000001</v>
      </c>
      <c r="C5" s="14">
        <v>517.653684</v>
      </c>
      <c r="D5" s="14">
        <v>532.12101399999995</v>
      </c>
      <c r="E5" s="14">
        <v>507.69209599999999</v>
      </c>
      <c r="F5" s="14">
        <v>474.85542900000002</v>
      </c>
      <c r="G5" s="14">
        <v>425.53040700000003</v>
      </c>
      <c r="H5" s="14">
        <v>429.848547</v>
      </c>
      <c r="I5" s="14">
        <v>440.33233200000001</v>
      </c>
      <c r="J5" s="14">
        <v>404.59951999999998</v>
      </c>
      <c r="K5" s="14">
        <v>332.00070599999998</v>
      </c>
      <c r="L5" s="14">
        <v>345.80263400000001</v>
      </c>
      <c r="M5" s="14">
        <v>365.718322</v>
      </c>
      <c r="N5" s="14">
        <v>361.65321699999998</v>
      </c>
      <c r="O5" s="14">
        <v>362.373987</v>
      </c>
      <c r="P5" s="14">
        <v>379.09833399999997</v>
      </c>
      <c r="Q5" s="14">
        <v>409.93696699999998</v>
      </c>
      <c r="R5" s="14">
        <v>424.686239</v>
      </c>
      <c r="S5" s="14">
        <v>444.18767700000001</v>
      </c>
      <c r="T5" s="14">
        <v>463.549577</v>
      </c>
      <c r="U5" s="14">
        <v>455.49107600000002</v>
      </c>
      <c r="V5" s="14">
        <v>430.75738999999999</v>
      </c>
      <c r="W5" s="15">
        <f t="shared" si="4"/>
        <v>428.39160976190476</v>
      </c>
      <c r="X5" s="95">
        <f t="shared" si="0"/>
        <v>-6.2531619767582924E-3</v>
      </c>
      <c r="Y5" s="95">
        <f t="shared" si="1"/>
        <v>-0.11790533397537943</v>
      </c>
      <c r="Z5" s="95">
        <f t="shared" si="2"/>
        <v>2.2210750280790448E-2</v>
      </c>
      <c r="AA5" s="95">
        <f t="shared" si="3"/>
        <v>0.2456741147899989</v>
      </c>
      <c r="AB5" s="14"/>
      <c r="AC5" s="14"/>
      <c r="AD5" s="14"/>
      <c r="AE5" s="14"/>
      <c r="AF5" s="7"/>
      <c r="AG5" s="7"/>
      <c r="AH5" s="7"/>
      <c r="AP5" s="10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100" s="8" customFormat="1" ht="15" customHeight="1">
      <c r="A6" s="13" t="s">
        <v>152</v>
      </c>
      <c r="B6" s="14">
        <v>351.27870200000001</v>
      </c>
      <c r="C6" s="14">
        <v>322.95340199999998</v>
      </c>
      <c r="D6" s="14">
        <v>331.86232699999999</v>
      </c>
      <c r="E6" s="14">
        <v>343.44533200000001</v>
      </c>
      <c r="F6" s="14">
        <v>348.46810099999999</v>
      </c>
      <c r="G6" s="14">
        <v>329.43554599999999</v>
      </c>
      <c r="H6" s="14">
        <v>333.83229</v>
      </c>
      <c r="I6" s="14">
        <v>335.16783700000002</v>
      </c>
      <c r="J6" s="14">
        <v>335.58934399999998</v>
      </c>
      <c r="K6" s="14">
        <v>294.55546800000002</v>
      </c>
      <c r="L6" s="14">
        <v>351.31386099999997</v>
      </c>
      <c r="M6" s="14">
        <v>402.61762499999998</v>
      </c>
      <c r="N6" s="14">
        <v>417.19726700000001</v>
      </c>
      <c r="O6" s="14">
        <v>416.31125400000002</v>
      </c>
      <c r="P6" s="14">
        <v>405.51740599999999</v>
      </c>
      <c r="Q6" s="14">
        <v>441.40155599999997</v>
      </c>
      <c r="R6" s="14">
        <v>459.91743400000001</v>
      </c>
      <c r="S6" s="14">
        <v>482.28992599999998</v>
      </c>
      <c r="T6" s="14">
        <v>503.863426</v>
      </c>
      <c r="U6" s="14">
        <v>513.59927000000005</v>
      </c>
      <c r="V6" s="14">
        <v>507.96863199999996</v>
      </c>
      <c r="W6" s="15">
        <f t="shared" si="4"/>
        <v>391.83742885714281</v>
      </c>
      <c r="X6" s="95">
        <f t="shared" si="0"/>
        <v>1.8613092001452891E-2</v>
      </c>
      <c r="Y6" s="95">
        <f t="shared" si="1"/>
        <v>0.44605587844605488</v>
      </c>
      <c r="Z6" s="95">
        <f t="shared" si="2"/>
        <v>3.7562246847269609E-2</v>
      </c>
      <c r="AA6" s="95">
        <f t="shared" si="3"/>
        <v>0.44591115919562307</v>
      </c>
      <c r="AB6" s="14"/>
      <c r="AC6" s="14"/>
      <c r="AD6" s="14"/>
      <c r="AE6" s="14"/>
      <c r="AF6" s="7"/>
      <c r="AG6" s="7"/>
      <c r="AH6" s="7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</row>
    <row r="7" spans="1:100" s="8" customFormat="1" ht="18" customHeight="1">
      <c r="A7" s="16" t="s">
        <v>4</v>
      </c>
      <c r="B7" s="17">
        <f t="shared" ref="B7:U7" si="5">SUM(B3:B6)</f>
        <v>927.50748199999998</v>
      </c>
      <c r="C7" s="17">
        <f t="shared" si="5"/>
        <v>908.08456200000001</v>
      </c>
      <c r="D7" s="17">
        <f t="shared" si="5"/>
        <v>921.17955200000006</v>
      </c>
      <c r="E7" s="17">
        <f t="shared" si="5"/>
        <v>916.81379300000003</v>
      </c>
      <c r="F7" s="17">
        <f t="shared" si="5"/>
        <v>891.90177999999992</v>
      </c>
      <c r="G7" s="17">
        <f t="shared" si="5"/>
        <v>815.75666200000001</v>
      </c>
      <c r="H7" s="17">
        <f t="shared" si="5"/>
        <v>837.33006999999998</v>
      </c>
      <c r="I7" s="17">
        <f t="shared" si="5"/>
        <v>844.06389600000011</v>
      </c>
      <c r="J7" s="17">
        <f t="shared" si="5"/>
        <v>802.51717299999996</v>
      </c>
      <c r="K7" s="17">
        <f t="shared" si="5"/>
        <v>667.69036400000005</v>
      </c>
      <c r="L7" s="17">
        <f t="shared" si="5"/>
        <v>739.38145699999995</v>
      </c>
      <c r="M7" s="17">
        <f t="shared" si="5"/>
        <v>817.03511000000003</v>
      </c>
      <c r="N7" s="17">
        <f t="shared" si="5"/>
        <v>835.81622800000002</v>
      </c>
      <c r="O7" s="17">
        <f t="shared" si="5"/>
        <v>833.69477800000004</v>
      </c>
      <c r="P7" s="17">
        <f t="shared" si="5"/>
        <v>841.78469299999995</v>
      </c>
      <c r="Q7" s="17">
        <f t="shared" si="5"/>
        <v>901.52527799999996</v>
      </c>
      <c r="R7" s="17">
        <f t="shared" si="5"/>
        <v>934.83584399999995</v>
      </c>
      <c r="S7" s="17">
        <f t="shared" si="5"/>
        <v>988.03567900000007</v>
      </c>
      <c r="T7" s="17">
        <f>SUM(T3:T6)</f>
        <v>1064.6548</v>
      </c>
      <c r="U7" s="17">
        <f t="shared" si="5"/>
        <v>1063.721436</v>
      </c>
      <c r="V7" s="17">
        <f>SUM(V3:V6)</f>
        <v>1013.3949909999999</v>
      </c>
      <c r="W7" s="18">
        <f t="shared" si="4"/>
        <v>884.12979180952368</v>
      </c>
      <c r="X7" s="96">
        <f t="shared" si="0"/>
        <v>4.4378426349949152E-3</v>
      </c>
      <c r="Y7" s="96">
        <f t="shared" si="1"/>
        <v>9.2600340877896994E-2</v>
      </c>
      <c r="Z7" s="96">
        <f t="shared" si="2"/>
        <v>3.2026905821173068E-2</v>
      </c>
      <c r="AA7" s="96">
        <f t="shared" si="3"/>
        <v>0.37059833108581725</v>
      </c>
      <c r="AB7" s="14"/>
      <c r="AC7" s="14"/>
      <c r="AD7" s="14"/>
      <c r="AE7" s="14"/>
      <c r="AF7" s="7"/>
      <c r="AG7" s="7"/>
      <c r="AH7" s="7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</row>
    <row r="8" spans="1:100" s="8" customFormat="1" ht="15" customHeight="1">
      <c r="A8" s="13" t="s">
        <v>149</v>
      </c>
      <c r="B8" s="14">
        <v>111.340771</v>
      </c>
      <c r="C8" s="14">
        <v>100.586085</v>
      </c>
      <c r="D8" s="14">
        <v>95.590163000000004</v>
      </c>
      <c r="E8" s="14">
        <v>118.420214</v>
      </c>
      <c r="F8" s="14">
        <v>89.447342000000006</v>
      </c>
      <c r="G8" s="14">
        <v>80.503722999999994</v>
      </c>
      <c r="H8" s="14">
        <v>69.989009999999993</v>
      </c>
      <c r="I8" s="14">
        <v>91.604223000000005</v>
      </c>
      <c r="J8" s="14">
        <v>82.319543999999993</v>
      </c>
      <c r="K8" s="14">
        <v>59.791442000000004</v>
      </c>
      <c r="L8" s="14">
        <v>72.181979999999996</v>
      </c>
      <c r="M8" s="14">
        <v>92.812055000000001</v>
      </c>
      <c r="N8" s="14">
        <v>90.116787000000002</v>
      </c>
      <c r="O8" s="14">
        <v>100.814142</v>
      </c>
      <c r="P8" s="14">
        <v>93.789704999999998</v>
      </c>
      <c r="Q8" s="14">
        <v>102.925138</v>
      </c>
      <c r="R8" s="14">
        <v>118.471874</v>
      </c>
      <c r="S8" s="14">
        <v>136.11792399999999</v>
      </c>
      <c r="T8" s="14">
        <v>175.60216</v>
      </c>
      <c r="U8" s="14">
        <v>146.46607399999999</v>
      </c>
      <c r="V8" s="14">
        <v>130.13221799999999</v>
      </c>
      <c r="W8" s="15">
        <f t="shared" si="4"/>
        <v>102.81059876190474</v>
      </c>
      <c r="X8" s="95">
        <f t="shared" si="0"/>
        <v>7.8282562048257454E-3</v>
      </c>
      <c r="Y8" s="95">
        <f t="shared" si="1"/>
        <v>0.1687741770712185</v>
      </c>
      <c r="Z8" s="95">
        <f t="shared" si="2"/>
        <v>6.0707413214148964E-2</v>
      </c>
      <c r="AA8" s="95">
        <f t="shared" si="3"/>
        <v>0.80283525057084892</v>
      </c>
      <c r="AB8" s="14"/>
      <c r="AC8" s="14"/>
      <c r="AD8" s="14"/>
      <c r="AE8" s="14"/>
      <c r="AF8" s="7"/>
      <c r="AG8" s="7"/>
      <c r="AH8" s="7"/>
      <c r="AP8" s="10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</row>
    <row r="9" spans="1:100" s="8" customFormat="1" ht="15" customHeight="1">
      <c r="A9" s="13" t="s">
        <v>150</v>
      </c>
      <c r="B9" s="14">
        <v>16.630255999999999</v>
      </c>
      <c r="C9" s="14">
        <v>12.180201</v>
      </c>
      <c r="D9" s="14">
        <v>16.665098</v>
      </c>
      <c r="E9" s="14">
        <v>16.261590000000002</v>
      </c>
      <c r="F9" s="14">
        <v>13.018826000000001</v>
      </c>
      <c r="G9" s="14">
        <v>25.006042999999998</v>
      </c>
      <c r="H9" s="14">
        <v>32.671419</v>
      </c>
      <c r="I9" s="14">
        <v>17.411594999999998</v>
      </c>
      <c r="J9" s="14">
        <v>19.328849000000002</v>
      </c>
      <c r="K9" s="14">
        <v>6.9399829999999998</v>
      </c>
      <c r="L9" s="14">
        <v>9.3235329999999994</v>
      </c>
      <c r="M9" s="14">
        <v>17.000133000000002</v>
      </c>
      <c r="N9" s="14">
        <v>11.755464</v>
      </c>
      <c r="O9" s="14">
        <v>11.667759999999999</v>
      </c>
      <c r="P9" s="14">
        <v>13.419696</v>
      </c>
      <c r="Q9" s="14">
        <v>11.214065</v>
      </c>
      <c r="R9" s="14">
        <v>9.5638729999999992</v>
      </c>
      <c r="S9" s="14">
        <v>8.7603200000000001</v>
      </c>
      <c r="T9" s="14">
        <v>9.6499930000000003</v>
      </c>
      <c r="U9" s="14">
        <v>11.014695</v>
      </c>
      <c r="V9" s="14">
        <v>8.9238289999999996</v>
      </c>
      <c r="W9" s="15">
        <f t="shared" si="4"/>
        <v>14.209867666666664</v>
      </c>
      <c r="X9" s="95">
        <f t="shared" si="0"/>
        <v>-3.0645534603262692E-2</v>
      </c>
      <c r="Y9" s="95">
        <f t="shared" si="1"/>
        <v>-0.46339797775812952</v>
      </c>
      <c r="Z9" s="95">
        <f t="shared" si="2"/>
        <v>-4.3720665225187583E-3</v>
      </c>
      <c r="AA9" s="95">
        <f t="shared" si="3"/>
        <v>-4.2870444068788073E-2</v>
      </c>
      <c r="AB9" s="14"/>
      <c r="AC9" s="14"/>
      <c r="AD9" s="14"/>
      <c r="AE9" s="14"/>
      <c r="AF9" s="7"/>
      <c r="AG9" s="7"/>
      <c r="AH9" s="7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</row>
    <row r="10" spans="1:100" s="8" customFormat="1" ht="15" customHeight="1">
      <c r="A10" s="13" t="s">
        <v>151</v>
      </c>
      <c r="B10" s="14">
        <v>23.895318</v>
      </c>
      <c r="C10" s="14">
        <v>25.895699</v>
      </c>
      <c r="D10" s="14">
        <v>27.138114000000002</v>
      </c>
      <c r="E10" s="14">
        <v>33.581327999999999</v>
      </c>
      <c r="F10" s="14">
        <v>31.950994000000001</v>
      </c>
      <c r="G10" s="14">
        <v>30.661055000000001</v>
      </c>
      <c r="H10" s="14">
        <v>27.051572</v>
      </c>
      <c r="I10" s="14">
        <v>22.324407000000001</v>
      </c>
      <c r="J10" s="14">
        <v>23.563887000000001</v>
      </c>
      <c r="K10" s="14">
        <v>20.262782000000001</v>
      </c>
      <c r="L10" s="14">
        <v>17.861553000000001</v>
      </c>
      <c r="M10" s="14">
        <v>19.828520000000001</v>
      </c>
      <c r="N10" s="14">
        <v>22.143377000000001</v>
      </c>
      <c r="O10" s="14">
        <v>15.722842999999999</v>
      </c>
      <c r="P10" s="14">
        <v>22.213789999999999</v>
      </c>
      <c r="Q10" s="14">
        <v>27.122846000000003</v>
      </c>
      <c r="R10" s="14">
        <v>31.290732999999999</v>
      </c>
      <c r="S10" s="14">
        <v>23.168633999999997</v>
      </c>
      <c r="T10" s="14">
        <v>26.649598000000001</v>
      </c>
      <c r="U10" s="14">
        <v>31.965771</v>
      </c>
      <c r="V10" s="14">
        <v>21.140412999999999</v>
      </c>
      <c r="W10" s="15">
        <f t="shared" si="4"/>
        <v>25.020630190476194</v>
      </c>
      <c r="X10" s="95">
        <f t="shared" si="0"/>
        <v>-6.1060828146916046E-3</v>
      </c>
      <c r="Y10" s="95">
        <f t="shared" si="1"/>
        <v>-0.11529057700759625</v>
      </c>
      <c r="Z10" s="95">
        <f t="shared" si="2"/>
        <v>1.6996422226273289E-2</v>
      </c>
      <c r="AA10" s="95">
        <f t="shared" si="3"/>
        <v>0.1835708238807677</v>
      </c>
      <c r="AB10" s="14"/>
      <c r="AC10" s="14"/>
      <c r="AD10" s="14"/>
      <c r="AE10" s="14"/>
      <c r="AF10" s="7"/>
      <c r="AG10" s="7"/>
      <c r="AH10" s="7"/>
      <c r="AP10" s="10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</row>
    <row r="11" spans="1:100" s="8" customFormat="1" ht="15" customHeight="1">
      <c r="A11" s="13" t="s">
        <v>152</v>
      </c>
      <c r="B11" s="14">
        <v>10.474409</v>
      </c>
      <c r="C11" s="14">
        <v>8.9247870000000002</v>
      </c>
      <c r="D11" s="14">
        <v>8.7455700000000007</v>
      </c>
      <c r="E11" s="14">
        <v>9.7950619999999997</v>
      </c>
      <c r="F11" s="14">
        <v>7.6789860000000001</v>
      </c>
      <c r="G11" s="14">
        <v>9.2722200000000008</v>
      </c>
      <c r="H11" s="14">
        <v>9.6335990000000002</v>
      </c>
      <c r="I11" s="14">
        <v>10.608326999999999</v>
      </c>
      <c r="J11" s="14">
        <v>6.85351</v>
      </c>
      <c r="K11" s="14">
        <v>4.376582</v>
      </c>
      <c r="L11" s="14">
        <v>4.9149200000000004</v>
      </c>
      <c r="M11" s="14">
        <v>7.0476970000000003</v>
      </c>
      <c r="N11" s="14">
        <v>8.2882149999999992</v>
      </c>
      <c r="O11" s="14">
        <v>5.4827969999999997</v>
      </c>
      <c r="P11" s="14">
        <v>5.5810510000000004</v>
      </c>
      <c r="Q11" s="14">
        <v>6.2208239999999995</v>
      </c>
      <c r="R11" s="14">
        <v>8.4821200000000001</v>
      </c>
      <c r="S11" s="14">
        <v>7.1819290000000002</v>
      </c>
      <c r="T11" s="14">
        <v>8.2006759999999996</v>
      </c>
      <c r="U11" s="14">
        <v>13.376908999999999</v>
      </c>
      <c r="V11" s="14">
        <v>25.423731</v>
      </c>
      <c r="W11" s="15">
        <f t="shared" si="4"/>
        <v>8.8839962380952375</v>
      </c>
      <c r="X11" s="95">
        <f t="shared" si="0"/>
        <v>4.5334990638244532E-2</v>
      </c>
      <c r="Y11" s="95">
        <f t="shared" si="1"/>
        <v>1.4272234357088787</v>
      </c>
      <c r="Z11" s="95">
        <f t="shared" si="2"/>
        <v>0.1786158662084496</v>
      </c>
      <c r="AA11" s="95">
        <f t="shared" si="3"/>
        <v>4.1727659860180832</v>
      </c>
      <c r="AB11" s="14"/>
      <c r="AC11" s="14"/>
      <c r="AD11" s="14"/>
      <c r="AE11" s="14"/>
      <c r="AF11" s="7"/>
      <c r="AG11" s="7"/>
      <c r="AH11" s="7"/>
      <c r="AP11" s="10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</row>
    <row r="12" spans="1:100" s="8" customFormat="1" ht="18" customHeight="1">
      <c r="A12" s="16" t="s">
        <v>5</v>
      </c>
      <c r="B12" s="17">
        <f t="shared" ref="B12:R12" si="6">SUM(B8:B11)</f>
        <v>162.340754</v>
      </c>
      <c r="C12" s="17">
        <f t="shared" si="6"/>
        <v>147.586772</v>
      </c>
      <c r="D12" s="17">
        <f t="shared" si="6"/>
        <v>148.13894499999998</v>
      </c>
      <c r="E12" s="17">
        <f t="shared" si="6"/>
        <v>178.05819399999999</v>
      </c>
      <c r="F12" s="17">
        <f t="shared" si="6"/>
        <v>142.09614800000003</v>
      </c>
      <c r="G12" s="17">
        <f t="shared" si="6"/>
        <v>145.44304099999999</v>
      </c>
      <c r="H12" s="17">
        <f t="shared" si="6"/>
        <v>139.34559999999999</v>
      </c>
      <c r="I12" s="17">
        <f t="shared" si="6"/>
        <v>141.94855200000001</v>
      </c>
      <c r="J12" s="17">
        <f t="shared" si="6"/>
        <v>132.06578999999999</v>
      </c>
      <c r="K12" s="17">
        <f t="shared" si="6"/>
        <v>91.370789000000002</v>
      </c>
      <c r="L12" s="17">
        <f t="shared" si="6"/>
        <v>104.28198599999999</v>
      </c>
      <c r="M12" s="17">
        <f t="shared" si="6"/>
        <v>136.68840500000002</v>
      </c>
      <c r="N12" s="17">
        <f t="shared" si="6"/>
        <v>132.303843</v>
      </c>
      <c r="O12" s="17">
        <f t="shared" si="6"/>
        <v>133.68754200000001</v>
      </c>
      <c r="P12" s="17">
        <f t="shared" si="6"/>
        <v>135.004242</v>
      </c>
      <c r="Q12" s="17">
        <f t="shared" si="6"/>
        <v>147.48287300000001</v>
      </c>
      <c r="R12" s="17">
        <f t="shared" si="6"/>
        <v>167.80859999999998</v>
      </c>
      <c r="S12" s="17">
        <f>SUM(S8:S11)</f>
        <v>175.22880699999999</v>
      </c>
      <c r="T12" s="17">
        <f>SUM(T8:T11)</f>
        <v>220.10242699999998</v>
      </c>
      <c r="U12" s="17">
        <f t="shared" ref="U12" si="7">SUM(U8:U11)</f>
        <v>202.82344899999998</v>
      </c>
      <c r="V12" s="17">
        <f>SUM(V8:V11)</f>
        <v>185.62019100000001</v>
      </c>
      <c r="W12" s="18">
        <f t="shared" si="4"/>
        <v>150.92509285714283</v>
      </c>
      <c r="X12" s="97">
        <f t="shared" si="0"/>
        <v>6.72274972357223E-3</v>
      </c>
      <c r="Y12" s="97">
        <f t="shared" si="1"/>
        <v>0.14339860094526849</v>
      </c>
      <c r="Z12" s="97">
        <f t="shared" si="2"/>
        <v>5.9355174249435816E-2</v>
      </c>
      <c r="AA12" s="97">
        <f t="shared" si="3"/>
        <v>0.77998327534728795</v>
      </c>
      <c r="AB12" s="14"/>
      <c r="AC12" s="14"/>
      <c r="AD12" s="14"/>
      <c r="AE12" s="14"/>
      <c r="AF12" s="7"/>
      <c r="AG12" s="7"/>
      <c r="AH12" s="7"/>
      <c r="AI12" s="11"/>
      <c r="AP12" s="10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</row>
    <row r="13" spans="1:100" s="8" customFormat="1" ht="19.5" customHeight="1">
      <c r="A13" s="19" t="s">
        <v>6</v>
      </c>
      <c r="B13" s="20">
        <f t="shared" ref="B13:R13" si="8">B7-B12</f>
        <v>765.16672799999992</v>
      </c>
      <c r="C13" s="20">
        <f t="shared" si="8"/>
        <v>760.49779000000001</v>
      </c>
      <c r="D13" s="20">
        <f t="shared" si="8"/>
        <v>773.04060700000014</v>
      </c>
      <c r="E13" s="20">
        <f t="shared" si="8"/>
        <v>738.75559900000007</v>
      </c>
      <c r="F13" s="20">
        <f t="shared" si="8"/>
        <v>749.80563199999983</v>
      </c>
      <c r="G13" s="20">
        <f t="shared" si="8"/>
        <v>670.31362100000001</v>
      </c>
      <c r="H13" s="20">
        <f t="shared" si="8"/>
        <v>697.98446999999999</v>
      </c>
      <c r="I13" s="20">
        <f t="shared" si="8"/>
        <v>702.11534400000005</v>
      </c>
      <c r="J13" s="20">
        <f t="shared" si="8"/>
        <v>670.45138299999996</v>
      </c>
      <c r="K13" s="20">
        <f t="shared" si="8"/>
        <v>576.31957499999999</v>
      </c>
      <c r="L13" s="20">
        <f t="shared" si="8"/>
        <v>635.09947099999999</v>
      </c>
      <c r="M13" s="20">
        <f t="shared" si="8"/>
        <v>680.34670500000004</v>
      </c>
      <c r="N13" s="20">
        <f t="shared" si="8"/>
        <v>703.51238499999999</v>
      </c>
      <c r="O13" s="20">
        <f t="shared" si="8"/>
        <v>700.00723600000003</v>
      </c>
      <c r="P13" s="20">
        <f t="shared" si="8"/>
        <v>706.78045099999997</v>
      </c>
      <c r="Q13" s="20">
        <f t="shared" si="8"/>
        <v>754.04240499999992</v>
      </c>
      <c r="R13" s="20">
        <f t="shared" si="8"/>
        <v>767.027244</v>
      </c>
      <c r="S13" s="20">
        <f>S7-S12</f>
        <v>812.80687200000011</v>
      </c>
      <c r="T13" s="20">
        <f>T7-T12</f>
        <v>844.55237299999999</v>
      </c>
      <c r="U13" s="20">
        <f t="shared" ref="U13" si="9">U7-U12</f>
        <v>860.89798700000006</v>
      </c>
      <c r="V13" s="20">
        <f>V7-V12</f>
        <v>827.77479999999991</v>
      </c>
      <c r="W13" s="21">
        <f>W7-W12</f>
        <v>733.2046989523808</v>
      </c>
      <c r="X13" s="98">
        <f>SUM(W8:W11)</f>
        <v>150.92509285714286</v>
      </c>
      <c r="Y13" s="98"/>
      <c r="Z13" s="22"/>
      <c r="AA13" s="22"/>
      <c r="AB13" s="22"/>
      <c r="AC13" s="22"/>
      <c r="AD13" s="22"/>
      <c r="AE13" s="22"/>
      <c r="AF13" s="23"/>
      <c r="AG13" s="23"/>
      <c r="AI13" s="11"/>
      <c r="AJ13" s="24"/>
      <c r="AK13" s="24"/>
      <c r="AL13" s="24"/>
      <c r="AM13" s="24"/>
      <c r="AN13" s="24"/>
      <c r="AP13" s="10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</row>
    <row r="14" spans="1:100" s="8" customFormat="1" ht="19.5" customHeight="1">
      <c r="A14" s="25" t="s">
        <v>7</v>
      </c>
      <c r="B14" s="26">
        <f t="shared" ref="B14:R14" si="10">B7/B12</f>
        <v>5.7133372806682905</v>
      </c>
      <c r="C14" s="26">
        <f t="shared" si="10"/>
        <v>6.1528858561931283</v>
      </c>
      <c r="D14" s="26">
        <f t="shared" si="10"/>
        <v>6.2183482675673183</v>
      </c>
      <c r="E14" s="26">
        <f t="shared" si="10"/>
        <v>5.1489559250499877</v>
      </c>
      <c r="F14" s="26">
        <f t="shared" si="10"/>
        <v>6.2767484731535417</v>
      </c>
      <c r="G14" s="26">
        <f t="shared" si="10"/>
        <v>5.6087706664494181</v>
      </c>
      <c r="H14" s="26">
        <f t="shared" si="10"/>
        <v>6.0090169334374393</v>
      </c>
      <c r="I14" s="26">
        <f t="shared" si="10"/>
        <v>5.9462663345801516</v>
      </c>
      <c r="J14" s="26">
        <f t="shared" si="10"/>
        <v>6.0766468969746068</v>
      </c>
      <c r="K14" s="26">
        <f t="shared" si="10"/>
        <v>7.3074816503992324</v>
      </c>
      <c r="L14" s="26">
        <f t="shared" si="10"/>
        <v>7.090212656671115</v>
      </c>
      <c r="M14" s="26">
        <f t="shared" si="10"/>
        <v>5.9773549190218436</v>
      </c>
      <c r="N14" s="26">
        <f t="shared" si="10"/>
        <v>6.3173994726668674</v>
      </c>
      <c r="O14" s="26">
        <f t="shared" si="10"/>
        <v>6.23614411281494</v>
      </c>
      <c r="P14" s="26">
        <f t="shared" si="10"/>
        <v>6.2352462450772466</v>
      </c>
      <c r="Q14" s="26">
        <f t="shared" si="10"/>
        <v>6.1127455660563372</v>
      </c>
      <c r="R14" s="26">
        <f t="shared" si="10"/>
        <v>5.5708458565294032</v>
      </c>
      <c r="S14" s="26">
        <f>S7/S12</f>
        <v>5.6385459441038144</v>
      </c>
      <c r="T14" s="26">
        <f>T7/T12</f>
        <v>4.8370879617788134</v>
      </c>
      <c r="U14" s="26">
        <f t="shared" ref="U14" si="11">U7/U12</f>
        <v>5.2445683240501451</v>
      </c>
      <c r="V14" s="26">
        <f>V7/V12</f>
        <v>5.459508394752163</v>
      </c>
      <c r="W14" s="27">
        <f>W7/W12</f>
        <v>5.8580702192868026</v>
      </c>
      <c r="X14" s="98"/>
      <c r="Y14" s="98"/>
      <c r="Z14" s="22"/>
      <c r="AA14" s="22"/>
      <c r="AB14" s="22"/>
      <c r="AC14" s="22"/>
      <c r="AD14" s="22"/>
      <c r="AE14" s="22"/>
      <c r="AF14" s="23"/>
      <c r="AG14" s="23"/>
      <c r="AI14" s="11"/>
      <c r="AJ14" s="310"/>
      <c r="AK14" s="310"/>
      <c r="AL14" s="310"/>
      <c r="AM14" s="310"/>
      <c r="AN14" s="310"/>
      <c r="AO14" s="310"/>
      <c r="AP14" s="10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0" s="8" customFormat="1" ht="12.75" customHeight="1">
      <c r="A15" s="28"/>
      <c r="J15" s="29"/>
      <c r="K15" s="29"/>
      <c r="L15" s="29"/>
      <c r="M15" s="29"/>
      <c r="N15" s="29"/>
      <c r="Q15" s="30"/>
      <c r="R15" s="31"/>
      <c r="S15" s="31"/>
      <c r="T15" s="258"/>
      <c r="U15" s="258"/>
      <c r="V15" s="258"/>
      <c r="W15" s="258"/>
      <c r="X15" s="311" t="s">
        <v>105</v>
      </c>
      <c r="Y15" s="311"/>
      <c r="Z15" s="311"/>
      <c r="AA15" s="311"/>
      <c r="AB15" s="31"/>
      <c r="AC15" s="31"/>
      <c r="AD15" s="31"/>
      <c r="AE15" s="31"/>
      <c r="AF15" s="23"/>
      <c r="AG15" s="23"/>
      <c r="AJ15" s="32"/>
      <c r="AK15" s="32"/>
      <c r="AL15" s="32"/>
      <c r="AM15" s="32"/>
      <c r="AN15" s="32"/>
      <c r="AO15" s="32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</row>
    <row r="16" spans="1:100" s="8" customFormat="1" ht="18" customHeight="1">
      <c r="A16" s="3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34"/>
      <c r="AG16" s="34"/>
      <c r="AJ16" s="32"/>
      <c r="AK16" s="32"/>
      <c r="AL16" s="32"/>
      <c r="AM16" s="32"/>
      <c r="AN16" s="32"/>
      <c r="AO16" s="32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s="37" customFormat="1" ht="18" customHeight="1">
      <c r="A17" s="3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35"/>
      <c r="AG17" s="34"/>
      <c r="AH17" s="8"/>
      <c r="AI17" s="8"/>
      <c r="AJ17" s="36"/>
      <c r="AK17" s="36"/>
      <c r="AL17" s="36"/>
      <c r="AM17" s="36"/>
      <c r="AN17" s="36"/>
      <c r="AO17" s="36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</row>
    <row r="18" spans="1:100" s="40" customFormat="1" ht="18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5"/>
      <c r="AG18" s="34"/>
      <c r="AH18" s="8"/>
      <c r="AI18" s="8"/>
      <c r="AJ18" s="36"/>
      <c r="AK18" s="36"/>
      <c r="AL18" s="36"/>
      <c r="AM18" s="36"/>
      <c r="AN18" s="36"/>
      <c r="AO18" s="36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</row>
    <row r="19" spans="1:100" s="42" customFormat="1" ht="18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5"/>
      <c r="AG19" s="34"/>
      <c r="AH19" s="8"/>
      <c r="AI19" s="8"/>
      <c r="AJ19" s="36"/>
      <c r="AK19" s="36"/>
      <c r="AL19" s="36"/>
      <c r="AM19" s="36"/>
      <c r="AN19" s="36"/>
      <c r="AO19" s="36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</row>
    <row r="20" spans="1:100" s="42" customFormat="1" ht="18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4"/>
      <c r="AG20" s="23"/>
      <c r="AH20" s="8"/>
      <c r="AI20" s="8"/>
      <c r="AJ20" s="36"/>
      <c r="AK20" s="36"/>
      <c r="AL20" s="36"/>
      <c r="AM20" s="36"/>
      <c r="AN20" s="36"/>
      <c r="AO20" s="36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</row>
    <row r="21" spans="1:100" s="8" customFormat="1" ht="18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4"/>
      <c r="AG21" s="23"/>
      <c r="AJ21" s="36"/>
      <c r="AK21" s="36"/>
      <c r="AL21" s="36"/>
      <c r="AM21" s="36"/>
      <c r="AN21" s="36"/>
      <c r="AO21" s="36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</row>
    <row r="22" spans="1:100" s="8" customFormat="1" ht="18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4"/>
      <c r="AG22" s="23"/>
      <c r="AJ22" s="36"/>
      <c r="AK22" s="36"/>
      <c r="AL22" s="36"/>
      <c r="AM22" s="36"/>
      <c r="AN22" s="36"/>
      <c r="AO22" s="36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</row>
    <row r="23" spans="1:100" s="8" customFormat="1" ht="18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4"/>
      <c r="AG23" s="23"/>
      <c r="AJ23" s="36"/>
      <c r="AK23" s="36"/>
      <c r="AL23" s="36"/>
      <c r="AM23" s="23"/>
      <c r="AN23" s="36"/>
      <c r="AO23" s="36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</row>
    <row r="24" spans="1:100" s="8" customFormat="1" ht="18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4"/>
      <c r="AG24" s="23"/>
      <c r="AJ24" s="36"/>
      <c r="AK24" s="36"/>
      <c r="AL24" s="36"/>
      <c r="AM24" s="23"/>
      <c r="AN24" s="36"/>
      <c r="AO24" s="36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</row>
    <row r="25" spans="1:100" s="8" customFormat="1" ht="18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4"/>
      <c r="AG25" s="23"/>
      <c r="AJ25" s="36"/>
      <c r="AK25" s="36"/>
      <c r="AL25" s="36"/>
      <c r="AM25" s="23"/>
      <c r="AN25" s="36"/>
      <c r="AO25" s="36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</row>
    <row r="26" spans="1:100" s="8" customFormat="1" ht="12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4"/>
      <c r="AG26" s="23"/>
      <c r="AI26" s="11"/>
      <c r="AJ26" s="36"/>
      <c r="AK26" s="36"/>
      <c r="AL26" s="36"/>
      <c r="AM26" s="23"/>
      <c r="AN26" s="36"/>
      <c r="AO26" s="36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</row>
    <row r="27" spans="1:100">
      <c r="A27" s="46" t="s">
        <v>163</v>
      </c>
    </row>
    <row r="49" spans="1:31" s="2" customFormat="1" ht="11.25">
      <c r="A49" s="46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49"/>
      <c r="Q49" s="49"/>
      <c r="R49" s="49"/>
      <c r="S49" s="49"/>
      <c r="T49" s="39"/>
      <c r="U49" s="39"/>
      <c r="V49" s="39"/>
      <c r="W49" s="262"/>
      <c r="X49" s="262"/>
      <c r="Y49" s="262"/>
      <c r="Z49" s="262"/>
      <c r="AA49" s="262"/>
      <c r="AB49" s="262"/>
      <c r="AC49" s="262"/>
      <c r="AD49" s="262"/>
      <c r="AE49" s="262"/>
    </row>
    <row r="50" spans="1:31" s="2" customFormat="1" ht="10.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>
      <c r="A51" s="3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47"/>
      <c r="P51" s="47"/>
      <c r="Q51" s="47"/>
      <c r="R51" s="47"/>
      <c r="S51" s="47"/>
      <c r="T51" s="47"/>
      <c r="U51" s="47"/>
      <c r="V51" s="47"/>
      <c r="W51" s="51"/>
      <c r="X51" s="51"/>
      <c r="Y51" s="51"/>
      <c r="Z51" s="51"/>
      <c r="AA51" s="51"/>
      <c r="AB51" s="51"/>
      <c r="AC51" s="51"/>
      <c r="AD51" s="3"/>
      <c r="AE51" s="3"/>
    </row>
    <row r="52" spans="1:31" s="2" customFormat="1" ht="10.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</sheetData>
  <mergeCells count="2">
    <mergeCell ref="AJ14:AO14"/>
    <mergeCell ref="X15:AA15"/>
  </mergeCells>
  <conditionalFormatting sqref="B13:R13 U13">
    <cfRule type="cellIs" dxfId="83" priority="49" operator="lessThan">
      <formula>0</formula>
    </cfRule>
    <cfRule type="cellIs" dxfId="82" priority="50" operator="greaterThan">
      <formula>0</formula>
    </cfRule>
    <cfRule type="cellIs" priority="51" operator="equal">
      <formula>0</formula>
    </cfRule>
  </conditionalFormatting>
  <conditionalFormatting sqref="S13">
    <cfRule type="cellIs" dxfId="81" priority="43" operator="lessThan">
      <formula>0</formula>
    </cfRule>
    <cfRule type="cellIs" dxfId="80" priority="44" operator="greaterThan">
      <formula>0</formula>
    </cfRule>
    <cfRule type="cellIs" priority="45" operator="equal">
      <formula>0</formula>
    </cfRule>
  </conditionalFormatting>
  <conditionalFormatting sqref="T13 V13">
    <cfRule type="cellIs" dxfId="79" priority="40" operator="lessThan">
      <formula>0</formula>
    </cfRule>
    <cfRule type="cellIs" dxfId="78" priority="41" operator="greaterThan">
      <formula>0</formula>
    </cfRule>
    <cfRule type="cellIs" priority="42" operator="equal">
      <formula>0</formula>
    </cfRule>
  </conditionalFormatting>
  <conditionalFormatting sqref="W13">
    <cfRule type="cellIs" dxfId="77" priority="31" operator="lessThan">
      <formula>0</formula>
    </cfRule>
    <cfRule type="cellIs" dxfId="76" priority="32" operator="greaterThan">
      <formula>0</formula>
    </cfRule>
    <cfRule type="cellIs" priority="33" operator="equal">
      <formula>0</formula>
    </cfRule>
  </conditionalFormatting>
  <conditionalFormatting sqref="Y3:Y12">
    <cfRule type="cellIs" dxfId="75" priority="37" operator="lessThan">
      <formula>0</formula>
    </cfRule>
    <cfRule type="cellIs" dxfId="74" priority="38" operator="greaterThan">
      <formula>0</formula>
    </cfRule>
    <cfRule type="cellIs" priority="39" operator="equal">
      <formula>0</formula>
    </cfRule>
  </conditionalFormatting>
  <conditionalFormatting sqref="X3:X12">
    <cfRule type="cellIs" dxfId="73" priority="34" operator="lessThan">
      <formula>0</formula>
    </cfRule>
    <cfRule type="cellIs" dxfId="72" priority="35" operator="greaterThan">
      <formula>0</formula>
    </cfRule>
    <cfRule type="cellIs" priority="36" operator="equal">
      <formula>0</formula>
    </cfRule>
  </conditionalFormatting>
  <conditionalFormatting sqref="AA3:AA6 AA8:AA11">
    <cfRule type="cellIs" dxfId="71" priority="22" operator="lessThan">
      <formula>0</formula>
    </cfRule>
    <cfRule type="cellIs" dxfId="70" priority="23" operator="greaterThan">
      <formula>0</formula>
    </cfRule>
    <cfRule type="cellIs" priority="24" operator="equal">
      <formula>0</formula>
    </cfRule>
  </conditionalFormatting>
  <conditionalFormatting sqref="Z3:Z6 Z8:Z11">
    <cfRule type="cellIs" dxfId="69" priority="19" operator="lessThan">
      <formula>0</formula>
    </cfRule>
    <cfRule type="cellIs" dxfId="68" priority="20" operator="greaterThan">
      <formula>0</formula>
    </cfRule>
    <cfRule type="cellIs" priority="21" operator="equal">
      <formula>0</formula>
    </cfRule>
  </conditionalFormatting>
  <conditionalFormatting sqref="AA7">
    <cfRule type="cellIs" dxfId="67" priority="16" operator="lessThan">
      <formula>0</formula>
    </cfRule>
    <cfRule type="cellIs" dxfId="66" priority="17" operator="greaterThan">
      <formula>0</formula>
    </cfRule>
    <cfRule type="cellIs" priority="18" operator="equal">
      <formula>0</formula>
    </cfRule>
  </conditionalFormatting>
  <conditionalFormatting sqref="Z7">
    <cfRule type="cellIs" dxfId="65" priority="13" operator="lessThan">
      <formula>0</formula>
    </cfRule>
    <cfRule type="cellIs" dxfId="64" priority="14" operator="greaterThan">
      <formula>0</formula>
    </cfRule>
    <cfRule type="cellIs" priority="15" operator="equal">
      <formula>0</formula>
    </cfRule>
  </conditionalFormatting>
  <conditionalFormatting sqref="AA12">
    <cfRule type="cellIs" dxfId="63" priority="4" operator="lessThan">
      <formula>0</formula>
    </cfRule>
    <cfRule type="cellIs" dxfId="62" priority="5" operator="greaterThan">
      <formula>0</formula>
    </cfRule>
    <cfRule type="cellIs" priority="6" operator="equal">
      <formula>0</formula>
    </cfRule>
  </conditionalFormatting>
  <conditionalFormatting sqref="Z12">
    <cfRule type="cellIs" dxfId="61" priority="1" operator="lessThan">
      <formula>0</formula>
    </cfRule>
    <cfRule type="cellIs" dxfId="6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4" orientation="landscape" r:id="rId1"/>
  <headerFooter alignWithMargins="0">
    <oddFooter>&amp;C&amp;9Pág. &amp;P de &amp;N</oddFooter>
  </headerFooter>
  <colBreaks count="1" manualBreakCount="1">
    <brk id="22" max="27" man="1"/>
  </colBreaks>
  <ignoredErrors>
    <ignoredError sqref="R7:V7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49"/>
  <sheetViews>
    <sheetView showGridLines="0" zoomScaleNormal="100"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X3" sqref="X3:AA4"/>
    </sheetView>
  </sheetViews>
  <sheetFormatPr defaultRowHeight="12.75"/>
  <cols>
    <col min="1" max="1" width="56.7109375" style="55" customWidth="1"/>
    <col min="2" max="22" width="10.5703125" style="47" customWidth="1"/>
    <col min="23" max="27" width="11.140625" style="47" customWidth="1"/>
    <col min="28" max="31" width="7.28515625" style="47" customWidth="1"/>
    <col min="32" max="33" width="8.28515625" style="2" bestFit="1" customWidth="1"/>
    <col min="34" max="34" width="10" style="2" bestFit="1" customWidth="1"/>
    <col min="35" max="35" width="7.140625" style="2" customWidth="1"/>
    <col min="36" max="36" width="8.85546875" style="2" customWidth="1"/>
    <col min="37" max="41" width="9.140625" style="2" bestFit="1" customWidth="1"/>
    <col min="42" max="42" width="11.7109375" style="2" customWidth="1"/>
    <col min="43" max="100" width="9.140625" style="2"/>
    <col min="101" max="16384" width="9.140625" style="3"/>
  </cols>
  <sheetData>
    <row r="1" spans="1:100" ht="31.5" customHeight="1">
      <c r="A1" s="240" t="s">
        <v>222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00" s="8" customFormat="1" ht="31.5" customHeight="1">
      <c r="A2" s="4" t="s">
        <v>16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6" t="s">
        <v>3</v>
      </c>
      <c r="X2" s="257" t="s">
        <v>218</v>
      </c>
      <c r="Y2" s="94" t="s">
        <v>219</v>
      </c>
      <c r="Z2" s="257" t="s">
        <v>230</v>
      </c>
      <c r="AA2" s="257" t="s">
        <v>231</v>
      </c>
      <c r="AB2" s="7"/>
      <c r="AC2" s="7"/>
      <c r="AD2" s="7"/>
      <c r="AE2" s="7"/>
      <c r="AF2" s="7"/>
      <c r="AG2" s="2"/>
      <c r="AH2" s="2"/>
      <c r="AJ2" s="9"/>
      <c r="AK2" s="9"/>
      <c r="AL2" s="9"/>
      <c r="AM2" s="9"/>
      <c r="AN2" s="9"/>
      <c r="AO2" s="9"/>
      <c r="AP2" s="2"/>
      <c r="AQ2" s="2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</row>
    <row r="3" spans="1:100" s="8" customFormat="1" ht="27" customHeight="1">
      <c r="A3" s="56" t="s">
        <v>10</v>
      </c>
      <c r="B3" s="57">
        <v>410.88059399999997</v>
      </c>
      <c r="C3" s="57">
        <v>422.98734999999999</v>
      </c>
      <c r="D3" s="57">
        <v>440.675141</v>
      </c>
      <c r="E3" s="57">
        <v>462.90039300000001</v>
      </c>
      <c r="F3" s="57">
        <v>512.98987199999999</v>
      </c>
      <c r="G3" s="57">
        <v>521.40972499999998</v>
      </c>
      <c r="H3" s="57">
        <v>653.80906800000002</v>
      </c>
      <c r="I3" s="57">
        <v>745.65096100000005</v>
      </c>
      <c r="J3" s="57">
        <v>701.97823700000004</v>
      </c>
      <c r="K3" s="57">
        <v>483.52735100000001</v>
      </c>
      <c r="L3" s="57">
        <v>536.73790899999995</v>
      </c>
      <c r="M3" s="57">
        <v>613.89397399999996</v>
      </c>
      <c r="N3" s="57">
        <v>620.12932599999999</v>
      </c>
      <c r="O3" s="57">
        <v>684.01327600000002</v>
      </c>
      <c r="P3" s="57">
        <v>710.99154699999997</v>
      </c>
      <c r="Q3" s="57">
        <v>668.53928700000006</v>
      </c>
      <c r="R3" s="57">
        <v>622.40830400000004</v>
      </c>
      <c r="S3" s="57">
        <v>614.05186700000002</v>
      </c>
      <c r="T3" s="14">
        <v>649.78370799999993</v>
      </c>
      <c r="U3" s="14">
        <v>699.594649</v>
      </c>
      <c r="V3" s="14">
        <v>642.227124</v>
      </c>
      <c r="W3" s="15">
        <f>AVERAGE(B3:V3)</f>
        <v>591.38950776190472</v>
      </c>
      <c r="X3" s="95">
        <f>IFERROR((V3/B3)^(1/($V$2-$B$2))-1,"")</f>
        <v>2.2583193544194469E-2</v>
      </c>
      <c r="Y3" s="95">
        <f>IFERROR((V3-B3)/B3,"")</f>
        <v>0.56305051486564017</v>
      </c>
      <c r="Z3" s="95">
        <f>IFERROR((V3/L3)^(1/($V$2-$L$2))-1,"")</f>
        <v>1.8105157231956603E-2</v>
      </c>
      <c r="AA3" s="95">
        <f>IFERROR((V3-L3)/L3,"")</f>
        <v>0.19653766434448003</v>
      </c>
      <c r="AB3" s="57"/>
      <c r="AC3" s="57"/>
      <c r="AD3" s="57"/>
      <c r="AE3" s="57"/>
      <c r="AF3" s="7"/>
      <c r="AG3" s="2"/>
      <c r="AH3" s="2"/>
      <c r="AP3" s="2"/>
      <c r="AQ3" s="2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58"/>
      <c r="BN3" s="2"/>
      <c r="BO3" s="11"/>
      <c r="BP3" s="11"/>
      <c r="BQ3" s="11"/>
      <c r="BR3" s="11"/>
      <c r="BS3" s="11"/>
      <c r="BT3" s="11"/>
      <c r="BU3" s="11"/>
      <c r="BV3" s="11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</row>
    <row r="4" spans="1:100" s="8" customFormat="1" ht="27" customHeight="1">
      <c r="A4" s="56" t="s">
        <v>11</v>
      </c>
      <c r="B4" s="57">
        <v>584.61826699999995</v>
      </c>
      <c r="C4" s="57">
        <v>558.49271899999997</v>
      </c>
      <c r="D4" s="57">
        <v>546.90553999999997</v>
      </c>
      <c r="E4" s="57">
        <v>466.03814299999999</v>
      </c>
      <c r="F4" s="57">
        <v>523.09632299999998</v>
      </c>
      <c r="G4" s="57">
        <v>521.42170499999997</v>
      </c>
      <c r="H4" s="57">
        <v>552.03605900000002</v>
      </c>
      <c r="I4" s="57">
        <v>658.00842699999998</v>
      </c>
      <c r="J4" s="57">
        <v>636.29168300000003</v>
      </c>
      <c r="K4" s="57">
        <v>489.44989399999997</v>
      </c>
      <c r="L4" s="57">
        <v>611.54845599999999</v>
      </c>
      <c r="M4" s="57">
        <v>602.40961700000003</v>
      </c>
      <c r="N4" s="57">
        <v>489.184754</v>
      </c>
      <c r="O4" s="57">
        <v>546.47371099999998</v>
      </c>
      <c r="P4" s="57">
        <v>610.84347300000002</v>
      </c>
      <c r="Q4" s="57">
        <v>618.59551999999996</v>
      </c>
      <c r="R4" s="57">
        <v>697.10975300000007</v>
      </c>
      <c r="S4" s="57">
        <v>738.35585400000002</v>
      </c>
      <c r="T4" s="14">
        <v>780.70452399999999</v>
      </c>
      <c r="U4" s="14">
        <v>824.08908600000007</v>
      </c>
      <c r="V4" s="14">
        <v>740.72498600000006</v>
      </c>
      <c r="W4" s="15">
        <f>AVERAGE(B4:V4)</f>
        <v>609.35230923809524</v>
      </c>
      <c r="X4" s="147">
        <f>IFERROR((V4/B4)^(1/($V$2-$B$2))-1,"")</f>
        <v>1.1903808957566264E-2</v>
      </c>
      <c r="Y4" s="147">
        <f>IFERROR((V4-B4)/B4,"")</f>
        <v>0.26702333439061038</v>
      </c>
      <c r="Z4" s="147">
        <f>IFERROR((V4/L4)^(1/($V$2-$L$2))-1,"")</f>
        <v>1.9348321294779147E-2</v>
      </c>
      <c r="AA4" s="147">
        <f>IFERROR((V4-L4)/L4,"")</f>
        <v>0.21122860949550018</v>
      </c>
      <c r="AB4" s="57"/>
      <c r="AC4" s="57"/>
      <c r="AD4" s="57"/>
      <c r="AE4" s="57"/>
      <c r="AF4" s="7"/>
      <c r="AG4" s="2"/>
      <c r="AH4" s="2"/>
      <c r="AI4" s="11"/>
      <c r="AP4" s="2"/>
      <c r="AQ4" s="2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58"/>
      <c r="BN4" s="2"/>
      <c r="BO4" s="11"/>
      <c r="BP4" s="11"/>
      <c r="BQ4" s="11"/>
      <c r="BR4" s="11"/>
      <c r="BS4" s="11"/>
      <c r="BT4" s="11"/>
      <c r="BU4" s="11"/>
      <c r="BV4" s="11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</row>
    <row r="5" spans="1:100" s="8" customFormat="1" ht="19.5" customHeight="1">
      <c r="A5" s="19" t="s">
        <v>6</v>
      </c>
      <c r="B5" s="20">
        <f t="shared" ref="B5:R5" si="0">B3-B4</f>
        <v>-173.73767299999997</v>
      </c>
      <c r="C5" s="20">
        <f t="shared" si="0"/>
        <v>-135.50536899999997</v>
      </c>
      <c r="D5" s="20">
        <f t="shared" si="0"/>
        <v>-106.23039899999998</v>
      </c>
      <c r="E5" s="20">
        <f t="shared" si="0"/>
        <v>-3.1377499999999827</v>
      </c>
      <c r="F5" s="20">
        <f t="shared" si="0"/>
        <v>-10.106450999999993</v>
      </c>
      <c r="G5" s="20">
        <f t="shared" si="0"/>
        <v>-1.1979999999994106E-2</v>
      </c>
      <c r="H5" s="20">
        <f t="shared" si="0"/>
        <v>101.773009</v>
      </c>
      <c r="I5" s="20">
        <f t="shared" si="0"/>
        <v>87.642534000000069</v>
      </c>
      <c r="J5" s="20">
        <f t="shared" si="0"/>
        <v>65.686554000000001</v>
      </c>
      <c r="K5" s="20">
        <f t="shared" si="0"/>
        <v>-5.9225429999999619</v>
      </c>
      <c r="L5" s="20">
        <f t="shared" si="0"/>
        <v>-74.810547000000042</v>
      </c>
      <c r="M5" s="20">
        <f t="shared" si="0"/>
        <v>11.484356999999932</v>
      </c>
      <c r="N5" s="20">
        <f t="shared" si="0"/>
        <v>130.94457199999999</v>
      </c>
      <c r="O5" s="20">
        <f t="shared" si="0"/>
        <v>137.53956500000004</v>
      </c>
      <c r="P5" s="20">
        <f t="shared" si="0"/>
        <v>100.14807399999995</v>
      </c>
      <c r="Q5" s="20">
        <f t="shared" si="0"/>
        <v>49.943767000000094</v>
      </c>
      <c r="R5" s="20">
        <f t="shared" si="0"/>
        <v>-74.701449000000025</v>
      </c>
      <c r="S5" s="20">
        <f>S3-S4</f>
        <v>-124.30398700000001</v>
      </c>
      <c r="T5" s="20">
        <f>T3-T4</f>
        <v>-130.92081600000006</v>
      </c>
      <c r="U5" s="20">
        <f t="shared" ref="U5" si="1">U3-U4</f>
        <v>-124.49443700000006</v>
      </c>
      <c r="V5" s="20">
        <f>V3-V4</f>
        <v>-98.497862000000055</v>
      </c>
      <c r="W5" s="21">
        <f>W3-W4</f>
        <v>-17.962801476190521</v>
      </c>
      <c r="X5" s="98"/>
      <c r="Y5" s="98"/>
      <c r="Z5" s="22"/>
      <c r="AA5" s="57"/>
      <c r="AB5" s="57"/>
      <c r="AC5" s="57"/>
      <c r="AD5" s="57"/>
      <c r="AE5" s="57"/>
      <c r="AF5" s="23"/>
      <c r="AG5" s="2"/>
      <c r="AH5" s="2"/>
      <c r="AI5" s="11"/>
      <c r="AJ5" s="24"/>
      <c r="AK5" s="24"/>
      <c r="AL5" s="24"/>
      <c r="AM5" s="24"/>
      <c r="AN5" s="24"/>
      <c r="AP5" s="2"/>
      <c r="AQ5" s="2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58"/>
      <c r="BN5" s="2"/>
      <c r="BO5" s="11"/>
      <c r="BP5" s="11"/>
      <c r="BQ5" s="11"/>
      <c r="BR5" s="11"/>
      <c r="BS5" s="11"/>
      <c r="BT5" s="11"/>
      <c r="BU5" s="11"/>
      <c r="BV5" s="11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100" s="8" customFormat="1" ht="19.5" customHeight="1">
      <c r="A6" s="25" t="s">
        <v>7</v>
      </c>
      <c r="B6" s="26">
        <f t="shared" ref="B6:R6" si="2">B3/B4</f>
        <v>0.70281860351106684</v>
      </c>
      <c r="C6" s="26">
        <f t="shared" si="2"/>
        <v>0.75737307866317949</v>
      </c>
      <c r="D6" s="26">
        <f t="shared" si="2"/>
        <v>0.80576097473797759</v>
      </c>
      <c r="E6" s="26">
        <f t="shared" si="2"/>
        <v>0.99326718199544461</v>
      </c>
      <c r="F6" s="26">
        <f t="shared" si="2"/>
        <v>0.98067956023464531</v>
      </c>
      <c r="G6" s="26">
        <f t="shared" si="2"/>
        <v>0.99997702435497959</v>
      </c>
      <c r="H6" s="26">
        <f t="shared" si="2"/>
        <v>1.1843593499749987</v>
      </c>
      <c r="I6" s="26">
        <f t="shared" si="2"/>
        <v>1.133193634615868</v>
      </c>
      <c r="J6" s="26">
        <f t="shared" si="2"/>
        <v>1.1032334002706115</v>
      </c>
      <c r="K6" s="26">
        <f t="shared" si="2"/>
        <v>0.9878995928437162</v>
      </c>
      <c r="L6" s="26">
        <f t="shared" si="2"/>
        <v>0.87767028717672035</v>
      </c>
      <c r="M6" s="26">
        <f t="shared" si="2"/>
        <v>1.019064033302111</v>
      </c>
      <c r="N6" s="26">
        <f t="shared" si="2"/>
        <v>1.2676791762811153</v>
      </c>
      <c r="O6" s="26">
        <f t="shared" si="2"/>
        <v>1.2516856021277116</v>
      </c>
      <c r="P6" s="26">
        <f t="shared" si="2"/>
        <v>1.1639504691900013</v>
      </c>
      <c r="Q6" s="26">
        <f t="shared" si="2"/>
        <v>1.0807373564554752</v>
      </c>
      <c r="R6" s="26">
        <f t="shared" si="2"/>
        <v>0.89284119368790404</v>
      </c>
      <c r="S6" s="26">
        <f>S3/S4</f>
        <v>0.83164759062098526</v>
      </c>
      <c r="T6" s="26">
        <f>T3/T4</f>
        <v>0.83230426880426267</v>
      </c>
      <c r="U6" s="26">
        <f t="shared" ref="U6" si="3">U3/U4</f>
        <v>0.84893085090560216</v>
      </c>
      <c r="V6" s="26">
        <f>V3/V4</f>
        <v>0.86702505806925756</v>
      </c>
      <c r="W6" s="27">
        <f>W3/W4</f>
        <v>0.97052148452731668</v>
      </c>
      <c r="X6" s="98"/>
      <c r="Y6" s="98"/>
      <c r="Z6" s="22"/>
      <c r="AA6" s="22"/>
      <c r="AB6" s="22"/>
      <c r="AC6" s="22"/>
      <c r="AD6" s="22"/>
      <c r="AE6" s="22"/>
      <c r="AF6" s="23"/>
      <c r="AG6" s="23"/>
      <c r="AI6" s="11"/>
      <c r="AJ6" s="310"/>
      <c r="AK6" s="310"/>
      <c r="AL6" s="310"/>
      <c r="AM6" s="310"/>
      <c r="AN6" s="310"/>
      <c r="AO6" s="310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58"/>
      <c r="BN6" s="2"/>
      <c r="BO6" s="11"/>
      <c r="BP6" s="11"/>
      <c r="BQ6" s="11"/>
      <c r="BR6" s="11"/>
      <c r="BS6" s="11"/>
      <c r="BT6" s="11"/>
      <c r="BU6" s="11"/>
      <c r="BV6" s="11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</row>
    <row r="7" spans="1:100" s="8" customFormat="1">
      <c r="A7" s="28"/>
      <c r="J7" s="29"/>
      <c r="K7" s="29"/>
      <c r="L7" s="29"/>
      <c r="M7" s="29"/>
      <c r="N7" s="29"/>
      <c r="Q7" s="30"/>
      <c r="R7" s="31"/>
      <c r="S7" s="31"/>
      <c r="T7" s="258"/>
      <c r="U7" s="258"/>
      <c r="V7" s="258"/>
      <c r="W7" s="258"/>
      <c r="X7" s="311" t="s">
        <v>105</v>
      </c>
      <c r="Y7" s="311"/>
      <c r="Z7" s="311"/>
      <c r="AA7" s="311"/>
      <c r="AB7" s="31"/>
      <c r="AC7" s="31"/>
      <c r="AD7" s="31"/>
      <c r="AE7" s="31"/>
      <c r="AF7" s="23"/>
      <c r="AG7" s="23"/>
      <c r="AJ7" s="32"/>
      <c r="AK7" s="32"/>
      <c r="AL7" s="32"/>
      <c r="AM7" s="32"/>
      <c r="AN7" s="32"/>
      <c r="AO7" s="32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58"/>
      <c r="BN7" s="2"/>
      <c r="BO7" s="11"/>
      <c r="BP7" s="11"/>
      <c r="BQ7" s="11"/>
      <c r="BR7" s="11"/>
      <c r="BS7" s="11"/>
      <c r="BT7" s="11"/>
      <c r="BU7" s="11"/>
      <c r="BV7" s="11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</row>
    <row r="8" spans="1:100" s="8" customFormat="1" ht="18" customHeight="1">
      <c r="A8" s="3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34"/>
      <c r="AG8" s="34"/>
      <c r="AJ8" s="32"/>
      <c r="AK8" s="32"/>
      <c r="AL8" s="32"/>
      <c r="AM8" s="32"/>
      <c r="AN8" s="32"/>
      <c r="AO8" s="32"/>
      <c r="AP8" s="32"/>
      <c r="AQ8" s="32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58"/>
      <c r="BN8" s="2"/>
      <c r="BO8" s="11"/>
      <c r="BP8" s="11"/>
      <c r="BQ8" s="11"/>
      <c r="BR8" s="11"/>
      <c r="BS8" s="11"/>
      <c r="BT8" s="11"/>
      <c r="BU8" s="11"/>
      <c r="BV8" s="11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</row>
    <row r="9" spans="1:100" s="37" customFormat="1" ht="18" customHeight="1">
      <c r="A9" s="3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35"/>
      <c r="AG9" s="23"/>
      <c r="AH9" s="8"/>
      <c r="AI9" s="8"/>
      <c r="AJ9" s="36"/>
      <c r="AK9" s="36"/>
      <c r="AL9" s="36"/>
      <c r="AM9" s="36"/>
      <c r="AN9" s="36"/>
      <c r="AO9" s="36"/>
      <c r="AP9" s="10"/>
      <c r="AQ9" s="11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58"/>
      <c r="BN9" s="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</row>
    <row r="10" spans="1:100" s="40" customFormat="1" ht="18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5"/>
      <c r="AG10" s="7"/>
      <c r="AH10" s="7"/>
      <c r="AI10" s="8"/>
      <c r="AJ10" s="36"/>
      <c r="AK10" s="36"/>
      <c r="AL10" s="36"/>
      <c r="AM10" s="36"/>
      <c r="AN10" s="36"/>
      <c r="AO10" s="36"/>
      <c r="AP10" s="10"/>
      <c r="AQ10" s="1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58"/>
      <c r="BN10" s="2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</row>
    <row r="11" spans="1:100" s="42" customFormat="1" ht="18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5"/>
      <c r="AG11" s="23"/>
      <c r="AH11" s="8"/>
      <c r="AI11" s="8"/>
      <c r="AJ11" s="36"/>
      <c r="AK11" s="36"/>
      <c r="AL11" s="36"/>
      <c r="AM11" s="36"/>
      <c r="AN11" s="36"/>
      <c r="AO11" s="36"/>
      <c r="AP11" s="10"/>
      <c r="AQ11" s="11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58"/>
      <c r="BN11" s="2"/>
      <c r="BO11" s="2"/>
      <c r="BP11" s="2"/>
      <c r="BQ11" s="2"/>
      <c r="BR11" s="2"/>
      <c r="BS11" s="2"/>
      <c r="BT11" s="2"/>
      <c r="BU11" s="2"/>
      <c r="BV11" s="2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</row>
    <row r="12" spans="1:100" s="42" customFormat="1" ht="18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4"/>
      <c r="AG12" s="34"/>
      <c r="AH12" s="8"/>
      <c r="AI12" s="8"/>
      <c r="AJ12" s="36"/>
      <c r="AK12" s="36"/>
      <c r="AL12" s="36"/>
      <c r="AM12" s="36"/>
      <c r="AN12" s="36"/>
      <c r="AO12" s="36"/>
      <c r="AP12" s="40"/>
      <c r="AQ12" s="40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59"/>
      <c r="BN12" s="11"/>
      <c r="BO12" s="2"/>
      <c r="BP12" s="2"/>
      <c r="BQ12" s="2"/>
      <c r="BR12" s="2"/>
      <c r="BS12" s="2"/>
      <c r="BT12" s="2"/>
      <c r="BU12" s="2"/>
      <c r="BV12" s="2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</row>
    <row r="13" spans="1:100" s="8" customFormat="1" ht="18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4"/>
      <c r="AG13" s="23"/>
      <c r="AJ13" s="36"/>
      <c r="AK13" s="36"/>
      <c r="AL13" s="36"/>
      <c r="AM13" s="36"/>
      <c r="AN13" s="36"/>
      <c r="AO13" s="36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59"/>
      <c r="BN13" s="11"/>
      <c r="BO13" s="11"/>
      <c r="BP13" s="11"/>
      <c r="BQ13" s="11"/>
      <c r="BR13" s="11"/>
      <c r="BS13" s="11"/>
      <c r="BT13" s="11"/>
      <c r="BU13" s="11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</row>
    <row r="14" spans="1:100" s="8" customFormat="1" ht="18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4"/>
      <c r="AG14" s="23"/>
      <c r="AJ14" s="36"/>
      <c r="AK14" s="36"/>
      <c r="AL14" s="36"/>
      <c r="AM14" s="36"/>
      <c r="AN14" s="36"/>
      <c r="AO14" s="36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59"/>
      <c r="BN14" s="11"/>
      <c r="BO14" s="11"/>
      <c r="BP14" s="11"/>
      <c r="BQ14" s="11"/>
      <c r="BR14" s="11"/>
      <c r="BS14" s="11"/>
      <c r="BT14" s="11"/>
      <c r="BU14" s="11"/>
      <c r="BV14" s="11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0" s="8" customFormat="1" ht="18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4"/>
      <c r="AG15" s="2"/>
      <c r="AH15" s="2"/>
      <c r="AJ15" s="36"/>
      <c r="AK15" s="36"/>
      <c r="AL15" s="36"/>
      <c r="AM15" s="23"/>
      <c r="AN15" s="36"/>
      <c r="AO15" s="36"/>
      <c r="AP15" s="2"/>
      <c r="AQ15" s="2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58"/>
      <c r="BN15" s="2"/>
      <c r="BO15" s="11"/>
      <c r="BP15" s="11"/>
      <c r="BQ15" s="11"/>
      <c r="BR15" s="11"/>
      <c r="BS15" s="11"/>
      <c r="BT15" s="11"/>
      <c r="BU15" s="11"/>
      <c r="BV15" s="11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</row>
    <row r="16" spans="1:100" s="8" customFormat="1" ht="18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4"/>
      <c r="AG16" s="2"/>
      <c r="AH16" s="2"/>
      <c r="AJ16" s="36"/>
      <c r="AK16" s="36"/>
      <c r="AL16" s="36"/>
      <c r="AM16" s="23"/>
      <c r="AN16" s="36"/>
      <c r="AO16" s="36"/>
      <c r="AP16" s="2"/>
      <c r="AQ16" s="2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60"/>
      <c r="BN16" s="32"/>
      <c r="BO16" s="11"/>
      <c r="BP16" s="11"/>
      <c r="BQ16" s="11"/>
      <c r="BR16" s="11"/>
      <c r="BS16" s="11"/>
      <c r="BT16" s="11"/>
      <c r="BU16" s="11"/>
      <c r="BV16" s="11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s="8" customFormat="1" ht="18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4"/>
      <c r="AG17" s="2"/>
      <c r="AH17" s="2"/>
      <c r="AJ17" s="36"/>
      <c r="AK17" s="36"/>
      <c r="AL17" s="36"/>
      <c r="AM17" s="23"/>
      <c r="AN17" s="36"/>
      <c r="AO17" s="36"/>
      <c r="AP17" s="2"/>
      <c r="AQ17" s="2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59"/>
      <c r="BN17" s="11"/>
      <c r="BO17" s="11"/>
      <c r="BP17" s="11"/>
      <c r="BQ17" s="11"/>
      <c r="BR17" s="11"/>
      <c r="BS17" s="11"/>
      <c r="BT17" s="11"/>
      <c r="BU17" s="11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00" s="8" customFormat="1" ht="12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4"/>
      <c r="AG18" s="2"/>
      <c r="AH18" s="2"/>
      <c r="AI18" s="11"/>
      <c r="AJ18" s="36"/>
      <c r="AK18" s="36"/>
      <c r="AL18" s="36"/>
      <c r="AM18" s="23"/>
      <c r="AN18" s="36"/>
      <c r="AO18" s="36"/>
      <c r="AP18" s="2"/>
      <c r="AQ18" s="2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59"/>
      <c r="BN18" s="11"/>
      <c r="BO18" s="11"/>
      <c r="BP18" s="11"/>
      <c r="BQ18" s="11"/>
      <c r="BR18" s="11"/>
      <c r="BS18" s="11"/>
      <c r="BT18" s="11"/>
      <c r="BU18" s="11"/>
      <c r="BV18" s="11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</row>
    <row r="19" spans="1:100">
      <c r="A19" s="46" t="s">
        <v>163</v>
      </c>
      <c r="BM19" s="59"/>
      <c r="BN19" s="11"/>
    </row>
    <row r="20" spans="1:100">
      <c r="AH20" s="2" t="s">
        <v>13</v>
      </c>
      <c r="AQ20" s="2" t="s">
        <v>13</v>
      </c>
      <c r="BM20" s="59"/>
      <c r="BN20" s="11"/>
    </row>
    <row r="21" spans="1:100">
      <c r="AH21" s="2" t="s">
        <v>13</v>
      </c>
      <c r="AQ21" s="2" t="s">
        <v>13</v>
      </c>
      <c r="BM21" s="59"/>
      <c r="BN21" s="11"/>
    </row>
    <row r="22" spans="1:100">
      <c r="AH22" s="2" t="s">
        <v>13</v>
      </c>
      <c r="AQ22" s="2" t="s">
        <v>13</v>
      </c>
      <c r="BM22" s="59"/>
      <c r="BN22" s="11"/>
    </row>
    <row r="23" spans="1:100">
      <c r="AG23" s="23"/>
      <c r="AH23" s="8" t="s">
        <v>13</v>
      </c>
      <c r="AP23" s="8"/>
      <c r="AQ23" s="8" t="s">
        <v>13</v>
      </c>
      <c r="BM23" s="61"/>
      <c r="BN23" s="41"/>
    </row>
    <row r="24" spans="1:100">
      <c r="AG24" s="23"/>
      <c r="AH24" s="8" t="s">
        <v>13</v>
      </c>
      <c r="AP24" s="42"/>
      <c r="AQ24" s="42" t="s">
        <v>13</v>
      </c>
      <c r="BM24" s="58"/>
    </row>
    <row r="25" spans="1:100">
      <c r="AG25" s="34"/>
      <c r="AH25" s="8" t="s">
        <v>13</v>
      </c>
      <c r="AP25" s="11"/>
      <c r="AQ25" s="11" t="s">
        <v>13</v>
      </c>
      <c r="BM25" s="59"/>
      <c r="BN25" s="11"/>
    </row>
    <row r="26" spans="1:100">
      <c r="AG26" s="7"/>
      <c r="AH26" s="7" t="s">
        <v>13</v>
      </c>
      <c r="AP26" s="10"/>
      <c r="AQ26" s="11" t="s">
        <v>13</v>
      </c>
      <c r="BM26" s="59"/>
      <c r="BN26" s="11"/>
    </row>
    <row r="27" spans="1:100">
      <c r="AG27" s="7"/>
      <c r="AH27" s="7" t="s">
        <v>13</v>
      </c>
      <c r="AP27" s="10"/>
      <c r="AQ27" s="11" t="s">
        <v>13</v>
      </c>
      <c r="BM27" s="59"/>
      <c r="BN27" s="11"/>
    </row>
    <row r="28" spans="1:100">
      <c r="AG28" s="23"/>
      <c r="AH28" s="8" t="s">
        <v>13</v>
      </c>
      <c r="AP28" s="11"/>
      <c r="AQ28" s="11" t="s">
        <v>13</v>
      </c>
      <c r="BM28" s="58"/>
    </row>
    <row r="29" spans="1:100">
      <c r="AG29" s="34"/>
      <c r="AH29" s="8" t="s">
        <v>13</v>
      </c>
      <c r="AP29" s="42"/>
      <c r="AQ29" s="42" t="s">
        <v>13</v>
      </c>
      <c r="BM29" s="58"/>
    </row>
    <row r="30" spans="1:100">
      <c r="AG30" s="23"/>
      <c r="AH30" s="8" t="s">
        <v>13</v>
      </c>
      <c r="AP30" s="8"/>
      <c r="AQ30" s="8" t="s">
        <v>13</v>
      </c>
      <c r="BM30" s="58"/>
    </row>
    <row r="31" spans="1:100">
      <c r="AH31" s="2" t="s">
        <v>13</v>
      </c>
      <c r="AQ31" s="2" t="s">
        <v>13</v>
      </c>
      <c r="BM31" s="58"/>
    </row>
    <row r="32" spans="1:100">
      <c r="AH32" s="2" t="s">
        <v>13</v>
      </c>
      <c r="AQ32" s="2" t="s">
        <v>13</v>
      </c>
      <c r="BM32" s="58"/>
    </row>
    <row r="33" spans="1:65">
      <c r="AH33" s="2" t="s">
        <v>13</v>
      </c>
      <c r="AQ33" s="2" t="s">
        <v>13</v>
      </c>
      <c r="BM33" s="58"/>
    </row>
    <row r="34" spans="1:65">
      <c r="AH34" s="2" t="s">
        <v>13</v>
      </c>
      <c r="AQ34" s="2" t="s">
        <v>13</v>
      </c>
      <c r="BM34" s="58"/>
    </row>
    <row r="35" spans="1:65">
      <c r="AH35" s="2" t="s">
        <v>13</v>
      </c>
      <c r="AQ35" s="2" t="s">
        <v>13</v>
      </c>
      <c r="BM35" s="58"/>
    </row>
    <row r="41" spans="1:65" s="2" customFormat="1" ht="11.25">
      <c r="A41" s="4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49"/>
      <c r="Q41" s="49"/>
      <c r="R41" s="49"/>
      <c r="S41" s="49"/>
      <c r="T41" s="39"/>
      <c r="U41" s="39"/>
      <c r="V41" s="39"/>
      <c r="W41" s="312">
        <v>42864.635367939816</v>
      </c>
      <c r="X41" s="312"/>
      <c r="Y41" s="312"/>
      <c r="Z41" s="312"/>
      <c r="AA41" s="312"/>
      <c r="AB41" s="312"/>
      <c r="AC41" s="312"/>
      <c r="AD41" s="312"/>
      <c r="AE41" s="312"/>
    </row>
    <row r="42" spans="1:65" s="2" customFormat="1" ht="10.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65" s="2" customFormat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7"/>
      <c r="P43" s="47"/>
      <c r="Q43" s="47"/>
      <c r="R43" s="47"/>
      <c r="S43" s="47"/>
      <c r="T43" s="47"/>
      <c r="U43" s="47"/>
      <c r="V43" s="47"/>
      <c r="W43" s="51"/>
      <c r="X43" s="51"/>
      <c r="Y43" s="51"/>
      <c r="Z43" s="51"/>
      <c r="AA43" s="51"/>
      <c r="AB43" s="51"/>
      <c r="AC43" s="51"/>
      <c r="AD43" s="3"/>
      <c r="AE43" s="3"/>
    </row>
    <row r="44" spans="1:65" s="2" customFormat="1" ht="10.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</row>
    <row r="49" spans="24:33">
      <c r="X49" s="260"/>
      <c r="Y49" s="260"/>
      <c r="Z49" s="260"/>
      <c r="AA49" s="260"/>
      <c r="AB49" s="260"/>
      <c r="AC49" s="260"/>
      <c r="AD49" s="260"/>
      <c r="AE49" s="260"/>
      <c r="AF49" s="261"/>
      <c r="AG49" s="261"/>
    </row>
  </sheetData>
  <mergeCells count="3">
    <mergeCell ref="AJ6:AO6"/>
    <mergeCell ref="W41:AE41"/>
    <mergeCell ref="X7:AA7"/>
  </mergeCells>
  <conditionalFormatting sqref="B5:R5 U5:V5">
    <cfRule type="cellIs" dxfId="59" priority="37" operator="lessThan">
      <formula>0</formula>
    </cfRule>
    <cfRule type="cellIs" dxfId="58" priority="38" operator="greaterThan">
      <formula>0</formula>
    </cfRule>
    <cfRule type="cellIs" priority="39" operator="equal">
      <formula>0</formula>
    </cfRule>
  </conditionalFormatting>
  <conditionalFormatting sqref="S5">
    <cfRule type="cellIs" dxfId="57" priority="31" operator="lessThan">
      <formula>0</formula>
    </cfRule>
    <cfRule type="cellIs" dxfId="56" priority="32" operator="greaterThan">
      <formula>0</formula>
    </cfRule>
    <cfRule type="cellIs" priority="33" operator="equal">
      <formula>0</formula>
    </cfRule>
  </conditionalFormatting>
  <conditionalFormatting sqref="T5">
    <cfRule type="cellIs" dxfId="55" priority="28" operator="lessThan">
      <formula>0</formula>
    </cfRule>
    <cfRule type="cellIs" dxfId="54" priority="29" operator="greaterThan">
      <formula>0</formula>
    </cfRule>
    <cfRule type="cellIs" priority="30" operator="equal">
      <formula>0</formula>
    </cfRule>
  </conditionalFormatting>
  <conditionalFormatting sqref="Y3:Y4">
    <cfRule type="cellIs" dxfId="53" priority="25" operator="lessThan">
      <formula>0</formula>
    </cfRule>
    <cfRule type="cellIs" dxfId="52" priority="26" operator="greaterThan">
      <formula>0</formula>
    </cfRule>
    <cfRule type="cellIs" priority="27" operator="equal">
      <formula>0</formula>
    </cfRule>
  </conditionalFormatting>
  <conditionalFormatting sqref="X3:X4">
    <cfRule type="cellIs" dxfId="51" priority="22" operator="lessThan">
      <formula>0</formula>
    </cfRule>
    <cfRule type="cellIs" dxfId="50" priority="23" operator="greaterThan">
      <formula>0</formula>
    </cfRule>
    <cfRule type="cellIs" priority="24" operator="equal">
      <formula>0</formula>
    </cfRule>
  </conditionalFormatting>
  <conditionalFormatting sqref="W5">
    <cfRule type="cellIs" dxfId="49" priority="13" operator="lessThan">
      <formula>0</formula>
    </cfRule>
    <cfRule type="cellIs" dxfId="48" priority="14" operator="greaterThan">
      <formula>0</formula>
    </cfRule>
    <cfRule type="cellIs" priority="15" operator="equal">
      <formula>0</formula>
    </cfRule>
  </conditionalFormatting>
  <conditionalFormatting sqref="AA3">
    <cfRule type="cellIs" dxfId="47" priority="10" operator="lessThan">
      <formula>0</formula>
    </cfRule>
    <cfRule type="cellIs" dxfId="46" priority="11" operator="greaterThan">
      <formula>0</formula>
    </cfRule>
    <cfRule type="cellIs" priority="12" operator="equal">
      <formula>0</formula>
    </cfRule>
  </conditionalFormatting>
  <conditionalFormatting sqref="Z3">
    <cfRule type="cellIs" dxfId="45" priority="7" operator="lessThan">
      <formula>0</formula>
    </cfRule>
    <cfRule type="cellIs" dxfId="44" priority="8" operator="greaterThan">
      <formula>0</formula>
    </cfRule>
    <cfRule type="cellIs" priority="9" operator="equal">
      <formula>0</formula>
    </cfRule>
  </conditionalFormatting>
  <conditionalFormatting sqref="AA4">
    <cfRule type="cellIs" dxfId="43" priority="4" operator="lessThan">
      <formula>0</formula>
    </cfRule>
    <cfRule type="cellIs" dxfId="42" priority="5" operator="greaterThan">
      <formula>0</formula>
    </cfRule>
    <cfRule type="cellIs" priority="6" operator="equal">
      <formula>0</formula>
    </cfRule>
  </conditionalFormatting>
  <conditionalFormatting sqref="Z4">
    <cfRule type="cellIs" dxfId="41" priority="1" operator="lessThan">
      <formula>0</formula>
    </cfRule>
    <cfRule type="cellIs" dxfId="4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4" orientation="landscape" r:id="rId1"/>
  <headerFooter alignWithMargins="0">
    <oddFooter>&amp;C&amp;9Pág. &amp;P de &amp;N</oddFooter>
  </headerFooter>
  <colBreaks count="1" manualBreakCount="1">
    <brk id="22" max="1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49"/>
  <sheetViews>
    <sheetView showGridLines="0" zoomScaleNormal="100"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X3" sqref="X3:AA3"/>
    </sheetView>
  </sheetViews>
  <sheetFormatPr defaultRowHeight="12.75"/>
  <cols>
    <col min="1" max="1" width="47" style="55" customWidth="1"/>
    <col min="2" max="22" width="10.5703125" style="47" customWidth="1"/>
    <col min="23" max="27" width="11.140625" style="47" customWidth="1"/>
    <col min="28" max="31" width="7.28515625" style="47" customWidth="1"/>
    <col min="32" max="33" width="8.28515625" style="2" bestFit="1" customWidth="1"/>
    <col min="34" max="34" width="10" style="2" bestFit="1" customWidth="1"/>
    <col min="35" max="35" width="7.140625" style="2" customWidth="1"/>
    <col min="36" max="36" width="8.85546875" style="2" customWidth="1"/>
    <col min="37" max="41" width="9.140625" style="2" bestFit="1" customWidth="1"/>
    <col min="42" max="42" width="11.7109375" style="2" customWidth="1"/>
    <col min="43" max="100" width="9.140625" style="2"/>
    <col min="101" max="16384" width="9.140625" style="3"/>
  </cols>
  <sheetData>
    <row r="1" spans="1:100" ht="31.5" customHeight="1">
      <c r="A1" s="240" t="s">
        <v>221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1"/>
      <c r="V1" s="22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00" s="8" customFormat="1" ht="31.5" customHeight="1">
      <c r="A2" s="4" t="s">
        <v>17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6" t="s">
        <v>3</v>
      </c>
      <c r="X2" s="257" t="s">
        <v>218</v>
      </c>
      <c r="Y2" s="94" t="s">
        <v>219</v>
      </c>
      <c r="Z2" s="257" t="s">
        <v>230</v>
      </c>
      <c r="AA2" s="257" t="s">
        <v>231</v>
      </c>
      <c r="AB2" s="7"/>
      <c r="AC2" s="7"/>
      <c r="AD2" s="7"/>
      <c r="AE2" s="7"/>
      <c r="AF2" s="7"/>
      <c r="AG2" s="7"/>
      <c r="AH2" s="7"/>
      <c r="AJ2" s="9"/>
      <c r="AK2" s="9"/>
      <c r="AL2" s="9"/>
      <c r="AM2" s="9"/>
      <c r="AN2" s="9"/>
      <c r="AO2" s="9"/>
      <c r="AP2" s="2"/>
      <c r="AQ2" s="2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</row>
    <row r="3" spans="1:100" s="8" customFormat="1" ht="27" customHeight="1">
      <c r="A3" s="56" t="s">
        <v>10</v>
      </c>
      <c r="B3" s="57">
        <v>603.256665</v>
      </c>
      <c r="C3" s="57">
        <v>476.099783</v>
      </c>
      <c r="D3" s="57">
        <v>429.58619299999998</v>
      </c>
      <c r="E3" s="57">
        <v>401.11949399999997</v>
      </c>
      <c r="F3" s="57">
        <v>394.74756500000001</v>
      </c>
      <c r="G3" s="57">
        <v>421.25855799999999</v>
      </c>
      <c r="H3" s="57">
        <v>480.68384099999997</v>
      </c>
      <c r="I3" s="57">
        <v>506.188761</v>
      </c>
      <c r="J3" s="57">
        <v>478.34454399999998</v>
      </c>
      <c r="K3" s="57">
        <v>424.81723199999999</v>
      </c>
      <c r="L3" s="57">
        <v>564.03490099999999</v>
      </c>
      <c r="M3" s="57">
        <v>534.14200200000005</v>
      </c>
      <c r="N3" s="57">
        <v>526.51354000000003</v>
      </c>
      <c r="O3" s="57">
        <v>534.27397199999996</v>
      </c>
      <c r="P3" s="57">
        <v>506.34794300000004</v>
      </c>
      <c r="Q3" s="57">
        <v>633.12140699999998</v>
      </c>
      <c r="R3" s="57">
        <v>629.74970299999995</v>
      </c>
      <c r="S3" s="57">
        <v>647.85988300000008</v>
      </c>
      <c r="T3" s="14">
        <v>673.26840700000002</v>
      </c>
      <c r="U3" s="14">
        <v>640.053946</v>
      </c>
      <c r="V3" s="14">
        <v>574.60985199999993</v>
      </c>
      <c r="W3" s="15">
        <f>AVERAGE(B3:V3)</f>
        <v>527.62277104761904</v>
      </c>
      <c r="X3" s="95">
        <f>IFERROR((V3/B3)^(1/($V$2-$B$2))-1,"")</f>
        <v>-2.4296167264806767E-3</v>
      </c>
      <c r="Y3" s="95">
        <f>IFERROR((V3-B3)/B3,"")</f>
        <v>-4.74869399080739E-2</v>
      </c>
      <c r="Z3" s="95">
        <f>IFERROR((V3/L3)^(1/($V$2-$L$2))-1,"")</f>
        <v>1.8592423967573879E-3</v>
      </c>
      <c r="AA3" s="95">
        <f>IFERROR((V3-L3)/L3,"")</f>
        <v>1.8748752925131385E-2</v>
      </c>
      <c r="AB3" s="14"/>
      <c r="AC3" s="14"/>
      <c r="AD3" s="14"/>
      <c r="AE3" s="14"/>
      <c r="AF3" s="7"/>
      <c r="AG3" s="7"/>
      <c r="AH3" s="7"/>
      <c r="AP3" s="2"/>
      <c r="AQ3" s="2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58"/>
      <c r="BN3" s="2"/>
      <c r="BO3" s="11"/>
      <c r="BP3" s="11"/>
      <c r="BQ3" s="11"/>
      <c r="BR3" s="11"/>
      <c r="BS3" s="11"/>
      <c r="BT3" s="11"/>
      <c r="BU3" s="11"/>
      <c r="BV3" s="11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</row>
    <row r="4" spans="1:100" s="8" customFormat="1" ht="27" customHeight="1">
      <c r="A4" s="56" t="s">
        <v>11</v>
      </c>
      <c r="B4" s="57">
        <v>73.369557999999998</v>
      </c>
      <c r="C4" s="57">
        <v>92.401829000000006</v>
      </c>
      <c r="D4" s="57">
        <v>68.070037999999997</v>
      </c>
      <c r="E4" s="57">
        <v>59.287678</v>
      </c>
      <c r="F4" s="57">
        <v>54.526997000000001</v>
      </c>
      <c r="G4" s="57">
        <v>32.136516</v>
      </c>
      <c r="H4" s="57">
        <v>37.950780000000002</v>
      </c>
      <c r="I4" s="57">
        <v>43.992694999999998</v>
      </c>
      <c r="J4" s="57">
        <v>47.835566999999998</v>
      </c>
      <c r="K4" s="57">
        <v>41.644337</v>
      </c>
      <c r="L4" s="57">
        <v>72.422121000000004</v>
      </c>
      <c r="M4" s="57">
        <v>55.210067000000002</v>
      </c>
      <c r="N4" s="57">
        <v>49.867493000000003</v>
      </c>
      <c r="O4" s="57">
        <v>65.215609999999998</v>
      </c>
      <c r="P4" s="57">
        <v>67.338751000000002</v>
      </c>
      <c r="Q4" s="57">
        <v>74.479900000000001</v>
      </c>
      <c r="R4" s="57">
        <v>80.191385999999994</v>
      </c>
      <c r="S4" s="57">
        <v>99.579206999999997</v>
      </c>
      <c r="T4" s="14">
        <v>127.26637099999999</v>
      </c>
      <c r="U4" s="14">
        <v>99.788721999999993</v>
      </c>
      <c r="V4" s="14">
        <v>70.841535000000007</v>
      </c>
      <c r="W4" s="15">
        <f>AVERAGE(B4:V4)</f>
        <v>67.305578952380941</v>
      </c>
      <c r="X4" s="147">
        <f>IFERROR((V4/B4)^(1/($V$2-$B$2))-1,"")</f>
        <v>-1.7516454361961031E-3</v>
      </c>
      <c r="Y4" s="147">
        <f>IFERROR((V4-B4)/B4,"")</f>
        <v>-3.4456020574636557E-2</v>
      </c>
      <c r="Z4" s="147">
        <f>IFERROR((V4/L4)^(1/($V$2-$L$2))-1,"")</f>
        <v>-2.204198196507523E-3</v>
      </c>
      <c r="AA4" s="147">
        <f>IFERROR((V4-L4)/L4,"")</f>
        <v>-2.1824630074007315E-2</v>
      </c>
      <c r="AB4" s="14"/>
      <c r="AC4" s="14"/>
      <c r="AD4" s="14"/>
      <c r="AE4" s="14"/>
      <c r="AF4" s="7"/>
      <c r="AG4" s="7"/>
      <c r="AH4" s="7"/>
      <c r="AI4" s="11"/>
      <c r="AP4" s="2"/>
      <c r="AQ4" s="2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58"/>
      <c r="BN4" s="2"/>
      <c r="BO4" s="11"/>
      <c r="BP4" s="11"/>
      <c r="BQ4" s="11"/>
      <c r="BR4" s="11"/>
      <c r="BS4" s="11"/>
      <c r="BT4" s="11"/>
      <c r="BU4" s="11"/>
      <c r="BV4" s="11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</row>
    <row r="5" spans="1:100" s="8" customFormat="1" ht="19.5" customHeight="1">
      <c r="A5" s="19" t="s">
        <v>6</v>
      </c>
      <c r="B5" s="20">
        <f t="shared" ref="B5:R5" si="0">B3-B4</f>
        <v>529.88710700000001</v>
      </c>
      <c r="C5" s="20">
        <f t="shared" si="0"/>
        <v>383.69795399999998</v>
      </c>
      <c r="D5" s="20">
        <f t="shared" si="0"/>
        <v>361.51615499999997</v>
      </c>
      <c r="E5" s="20">
        <f t="shared" si="0"/>
        <v>341.831816</v>
      </c>
      <c r="F5" s="20">
        <f t="shared" si="0"/>
        <v>340.22056800000001</v>
      </c>
      <c r="G5" s="20">
        <f t="shared" si="0"/>
        <v>389.12204199999996</v>
      </c>
      <c r="H5" s="20">
        <f t="shared" si="0"/>
        <v>442.73306099999996</v>
      </c>
      <c r="I5" s="20">
        <f t="shared" si="0"/>
        <v>462.19606599999997</v>
      </c>
      <c r="J5" s="20">
        <f t="shared" si="0"/>
        <v>430.50897699999996</v>
      </c>
      <c r="K5" s="20">
        <f t="shared" si="0"/>
        <v>383.17289499999998</v>
      </c>
      <c r="L5" s="20">
        <f t="shared" si="0"/>
        <v>491.61277999999999</v>
      </c>
      <c r="M5" s="20">
        <f t="shared" si="0"/>
        <v>478.93193500000007</v>
      </c>
      <c r="N5" s="20">
        <f t="shared" si="0"/>
        <v>476.64604700000001</v>
      </c>
      <c r="O5" s="20">
        <f t="shared" si="0"/>
        <v>469.05836199999999</v>
      </c>
      <c r="P5" s="20">
        <f t="shared" si="0"/>
        <v>439.00919200000004</v>
      </c>
      <c r="Q5" s="20">
        <f t="shared" si="0"/>
        <v>558.64150699999993</v>
      </c>
      <c r="R5" s="20">
        <f t="shared" si="0"/>
        <v>549.55831699999999</v>
      </c>
      <c r="S5" s="20">
        <f>S3-S4</f>
        <v>548.28067600000008</v>
      </c>
      <c r="T5" s="20">
        <f>T3-T4</f>
        <v>546.00203600000009</v>
      </c>
      <c r="U5" s="20">
        <f t="shared" ref="U5" si="1">U3-U4</f>
        <v>540.26522399999999</v>
      </c>
      <c r="V5" s="20">
        <f>V3-V4</f>
        <v>503.76831699999991</v>
      </c>
      <c r="W5" s="21">
        <f>W3-W4</f>
        <v>460.31719209523811</v>
      </c>
      <c r="X5" s="98"/>
      <c r="Y5" s="98"/>
      <c r="Z5" s="22"/>
      <c r="AA5" s="14"/>
      <c r="AB5" s="14"/>
      <c r="AC5" s="14"/>
      <c r="AD5" s="14"/>
      <c r="AE5" s="14"/>
      <c r="AF5" s="23"/>
      <c r="AG5" s="23"/>
      <c r="AI5" s="11"/>
      <c r="AJ5" s="24"/>
      <c r="AK5" s="24"/>
      <c r="AL5" s="24"/>
      <c r="AM5" s="24"/>
      <c r="AN5" s="24"/>
      <c r="AP5" s="2"/>
      <c r="AQ5" s="2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58"/>
      <c r="BN5" s="2"/>
      <c r="BO5" s="11"/>
      <c r="BP5" s="11"/>
      <c r="BQ5" s="11"/>
      <c r="BR5" s="11"/>
      <c r="BS5" s="11"/>
      <c r="BT5" s="11"/>
      <c r="BU5" s="11"/>
      <c r="BV5" s="11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100" s="8" customFormat="1" ht="19.5" customHeight="1">
      <c r="A6" s="25" t="s">
        <v>7</v>
      </c>
      <c r="B6" s="26">
        <f t="shared" ref="B6:R6" si="2">B3/B4</f>
        <v>8.2221657243730437</v>
      </c>
      <c r="C6" s="26">
        <f t="shared" si="2"/>
        <v>5.152493063746606</v>
      </c>
      <c r="D6" s="26">
        <f t="shared" si="2"/>
        <v>6.3109439280759618</v>
      </c>
      <c r="E6" s="26">
        <f t="shared" si="2"/>
        <v>6.7656468853443705</v>
      </c>
      <c r="F6" s="26">
        <f t="shared" si="2"/>
        <v>7.2394884500974808</v>
      </c>
      <c r="G6" s="26">
        <f t="shared" si="2"/>
        <v>13.108407831141372</v>
      </c>
      <c r="H6" s="26">
        <f t="shared" si="2"/>
        <v>12.665980541111407</v>
      </c>
      <c r="I6" s="26">
        <f t="shared" si="2"/>
        <v>11.506200313483864</v>
      </c>
      <c r="J6" s="26">
        <f t="shared" si="2"/>
        <v>9.9997674115580146</v>
      </c>
      <c r="K6" s="26">
        <f t="shared" si="2"/>
        <v>10.201080449425813</v>
      </c>
      <c r="L6" s="26">
        <f t="shared" si="2"/>
        <v>7.788157723245912</v>
      </c>
      <c r="M6" s="26">
        <f t="shared" si="2"/>
        <v>9.6747211337381653</v>
      </c>
      <c r="N6" s="26">
        <f t="shared" si="2"/>
        <v>10.558251645014519</v>
      </c>
      <c r="O6" s="26">
        <f t="shared" si="2"/>
        <v>8.1924246664257225</v>
      </c>
      <c r="P6" s="26">
        <f t="shared" si="2"/>
        <v>7.5194139404219129</v>
      </c>
      <c r="Q6" s="26">
        <f t="shared" si="2"/>
        <v>8.5005673611269614</v>
      </c>
      <c r="R6" s="26">
        <f t="shared" si="2"/>
        <v>7.8530841579418516</v>
      </c>
      <c r="S6" s="26">
        <f>S3/S4</f>
        <v>6.5059755195680573</v>
      </c>
      <c r="T6" s="26">
        <f>T3/T4</f>
        <v>5.2902302604354148</v>
      </c>
      <c r="U6" s="26">
        <f t="shared" ref="U6" si="3">U3/U4</f>
        <v>6.4140910232320643</v>
      </c>
      <c r="V6" s="26">
        <f>V3/V4</f>
        <v>8.1111999055356421</v>
      </c>
      <c r="W6" s="27">
        <f>W3/W4</f>
        <v>7.8392130230528885</v>
      </c>
      <c r="X6" s="98"/>
      <c r="Y6" s="98"/>
      <c r="Z6" s="22"/>
      <c r="AA6" s="22"/>
      <c r="AB6" s="22"/>
      <c r="AC6" s="22"/>
      <c r="AD6" s="22"/>
      <c r="AE6" s="22"/>
      <c r="AF6" s="23"/>
      <c r="AG6" s="23"/>
      <c r="AI6" s="11"/>
      <c r="AJ6" s="310"/>
      <c r="AK6" s="310"/>
      <c r="AL6" s="310"/>
      <c r="AM6" s="310"/>
      <c r="AN6" s="310"/>
      <c r="AO6" s="310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58"/>
      <c r="BN6" s="2"/>
      <c r="BO6" s="11"/>
      <c r="BP6" s="11"/>
      <c r="BQ6" s="11"/>
      <c r="BR6" s="11"/>
      <c r="BS6" s="11"/>
      <c r="BT6" s="11"/>
      <c r="BU6" s="11"/>
      <c r="BV6" s="11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</row>
    <row r="7" spans="1:100" s="8" customFormat="1">
      <c r="A7" s="28"/>
      <c r="J7" s="29"/>
      <c r="K7" s="29"/>
      <c r="L7" s="29"/>
      <c r="M7" s="29"/>
      <c r="N7" s="29"/>
      <c r="Q7" s="30"/>
      <c r="R7" s="31"/>
      <c r="S7" s="31"/>
      <c r="T7" s="258"/>
      <c r="U7" s="258"/>
      <c r="V7" s="258"/>
      <c r="W7" s="258"/>
      <c r="X7" s="311" t="s">
        <v>105</v>
      </c>
      <c r="Y7" s="311"/>
      <c r="Z7" s="311"/>
      <c r="AA7" s="311"/>
      <c r="AB7" s="31"/>
      <c r="AC7" s="31"/>
      <c r="AD7" s="31"/>
      <c r="AE7" s="31"/>
      <c r="AF7" s="23"/>
      <c r="AG7" s="23"/>
      <c r="AJ7" s="32"/>
      <c r="AK7" s="32"/>
      <c r="AL7" s="32"/>
      <c r="AM7" s="32"/>
      <c r="AN7" s="32"/>
      <c r="AO7" s="32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58"/>
      <c r="BN7" s="2"/>
      <c r="BO7" s="11"/>
      <c r="BP7" s="11"/>
      <c r="BQ7" s="11"/>
      <c r="BR7" s="11"/>
      <c r="BS7" s="11"/>
      <c r="BT7" s="11"/>
      <c r="BU7" s="11"/>
      <c r="BV7" s="11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</row>
    <row r="8" spans="1:100" s="8" customFormat="1" ht="18" customHeight="1">
      <c r="A8" s="3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34"/>
      <c r="AG8" s="34"/>
      <c r="AJ8" s="32"/>
      <c r="AK8" s="32"/>
      <c r="AL8" s="32"/>
      <c r="AM8" s="32"/>
      <c r="AN8" s="32"/>
      <c r="AO8" s="32"/>
      <c r="AP8" s="32"/>
      <c r="AQ8" s="32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58"/>
      <c r="BN8" s="2"/>
      <c r="BO8" s="11"/>
      <c r="BP8" s="11"/>
      <c r="BQ8" s="11"/>
      <c r="BR8" s="11"/>
      <c r="BS8" s="11"/>
      <c r="BT8" s="11"/>
      <c r="BU8" s="11"/>
      <c r="BV8" s="11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</row>
    <row r="9" spans="1:100" s="37" customFormat="1" ht="18" customHeight="1">
      <c r="A9" s="3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35"/>
      <c r="AG9" s="34"/>
      <c r="AH9" s="8"/>
      <c r="AI9" s="8"/>
      <c r="AJ9" s="36"/>
      <c r="AK9" s="36"/>
      <c r="AL9" s="36"/>
      <c r="AM9" s="36"/>
      <c r="AN9" s="36"/>
      <c r="AO9" s="36"/>
      <c r="AP9" s="10"/>
      <c r="AQ9" s="11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58"/>
      <c r="BN9" s="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</row>
    <row r="10" spans="1:100" s="40" customFormat="1" ht="18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5"/>
      <c r="AG10" s="34"/>
      <c r="AH10" s="8"/>
      <c r="AI10" s="8"/>
      <c r="AJ10" s="36"/>
      <c r="AK10" s="36"/>
      <c r="AL10" s="36"/>
      <c r="AM10" s="36"/>
      <c r="AN10" s="36"/>
      <c r="AO10" s="36"/>
      <c r="AP10" s="10"/>
      <c r="AQ10" s="1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58"/>
      <c r="BN10" s="2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</row>
    <row r="11" spans="1:100" s="42" customFormat="1" ht="18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5"/>
      <c r="AG11" s="34"/>
      <c r="AH11" s="8"/>
      <c r="AI11" s="8"/>
      <c r="AJ11" s="36"/>
      <c r="AK11" s="36"/>
      <c r="AL11" s="36"/>
      <c r="AM11" s="36"/>
      <c r="AN11" s="36"/>
      <c r="AO11" s="36"/>
      <c r="AP11" s="10"/>
      <c r="AQ11" s="11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58"/>
      <c r="BN11" s="2"/>
      <c r="BO11" s="2"/>
      <c r="BP11" s="2"/>
      <c r="BQ11" s="2"/>
      <c r="BR11" s="2"/>
      <c r="BS11" s="2"/>
      <c r="BT11" s="2"/>
      <c r="BU11" s="2"/>
      <c r="BV11" s="2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</row>
    <row r="12" spans="1:100" s="42" customFormat="1" ht="18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4"/>
      <c r="AG12" s="23"/>
      <c r="AH12" s="8"/>
      <c r="AI12" s="8"/>
      <c r="AJ12" s="36"/>
      <c r="AK12" s="36"/>
      <c r="AL12" s="36"/>
      <c r="AM12" s="36"/>
      <c r="AN12" s="36"/>
      <c r="AO12" s="36"/>
      <c r="AP12" s="40"/>
      <c r="AQ12" s="40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59"/>
      <c r="BN12" s="11"/>
      <c r="BO12" s="2"/>
      <c r="BP12" s="2"/>
      <c r="BQ12" s="2"/>
      <c r="BR12" s="2"/>
      <c r="BS12" s="2"/>
      <c r="BT12" s="2"/>
      <c r="BU12" s="2"/>
      <c r="BV12" s="2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</row>
    <row r="13" spans="1:100" s="8" customFormat="1" ht="18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4"/>
      <c r="AG13" s="23"/>
      <c r="AJ13" s="36"/>
      <c r="AK13" s="36"/>
      <c r="AL13" s="36"/>
      <c r="AM13" s="36"/>
      <c r="AN13" s="36"/>
      <c r="AO13" s="36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59"/>
      <c r="BN13" s="11"/>
      <c r="BO13" s="11"/>
      <c r="BP13" s="11"/>
      <c r="BQ13" s="11"/>
      <c r="BR13" s="11"/>
      <c r="BS13" s="11"/>
      <c r="BT13" s="11"/>
      <c r="BU13" s="11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</row>
    <row r="14" spans="1:100" s="8" customFormat="1" ht="18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4"/>
      <c r="AG14" s="23"/>
      <c r="AJ14" s="36"/>
      <c r="AK14" s="36"/>
      <c r="AL14" s="36"/>
      <c r="AM14" s="36"/>
      <c r="AN14" s="36"/>
      <c r="AO14" s="36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59"/>
      <c r="BN14" s="11"/>
      <c r="BO14" s="11"/>
      <c r="BP14" s="11"/>
      <c r="BQ14" s="11"/>
      <c r="BR14" s="11"/>
      <c r="BS14" s="11"/>
      <c r="BT14" s="11"/>
      <c r="BU14" s="11"/>
      <c r="BV14" s="11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0" s="8" customFormat="1" ht="18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4"/>
      <c r="AG15" s="23"/>
      <c r="AJ15" s="36"/>
      <c r="AK15" s="36"/>
      <c r="AL15" s="36"/>
      <c r="AM15" s="23"/>
      <c r="AN15" s="36"/>
      <c r="AO15" s="36"/>
      <c r="AP15" s="2"/>
      <c r="AQ15" s="2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58"/>
      <c r="BN15" s="2"/>
      <c r="BO15" s="11"/>
      <c r="BP15" s="11"/>
      <c r="BQ15" s="11"/>
      <c r="BR15" s="11"/>
      <c r="BS15" s="11"/>
      <c r="BT15" s="11"/>
      <c r="BU15" s="11"/>
      <c r="BV15" s="11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</row>
    <row r="16" spans="1:100" s="8" customFormat="1" ht="18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4"/>
      <c r="AG16" s="23"/>
      <c r="AJ16" s="36"/>
      <c r="AK16" s="36"/>
      <c r="AL16" s="36"/>
      <c r="AM16" s="23"/>
      <c r="AN16" s="36"/>
      <c r="AO16" s="36"/>
      <c r="AP16" s="2"/>
      <c r="AQ16" s="2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60"/>
      <c r="BN16" s="32"/>
      <c r="BO16" s="11"/>
      <c r="BP16" s="11"/>
      <c r="BQ16" s="11"/>
      <c r="BR16" s="11"/>
      <c r="BS16" s="11"/>
      <c r="BT16" s="11"/>
      <c r="BU16" s="11"/>
      <c r="BV16" s="11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s="8" customFormat="1" ht="18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4"/>
      <c r="AG17" s="23"/>
      <c r="AJ17" s="36"/>
      <c r="AK17" s="36"/>
      <c r="AL17" s="36"/>
      <c r="AM17" s="23"/>
      <c r="AN17" s="36"/>
      <c r="AO17" s="36"/>
      <c r="AP17" s="2"/>
      <c r="AQ17" s="2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59"/>
      <c r="BN17" s="11"/>
      <c r="BO17" s="11"/>
      <c r="BP17" s="11"/>
      <c r="BQ17" s="11"/>
      <c r="BR17" s="11"/>
      <c r="BS17" s="11"/>
      <c r="BT17" s="11"/>
      <c r="BU17" s="11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00" s="8" customFormat="1" ht="12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4"/>
      <c r="AG18" s="23"/>
      <c r="AI18" s="11"/>
      <c r="AJ18" s="36"/>
      <c r="AK18" s="36"/>
      <c r="AL18" s="36"/>
      <c r="AM18" s="23"/>
      <c r="AN18" s="36"/>
      <c r="AO18" s="36"/>
      <c r="AP18" s="2"/>
      <c r="AQ18" s="2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59"/>
      <c r="BN18" s="11"/>
      <c r="BO18" s="11"/>
      <c r="BP18" s="11"/>
      <c r="BQ18" s="11"/>
      <c r="BR18" s="11"/>
      <c r="BS18" s="11"/>
      <c r="BT18" s="11"/>
      <c r="BU18" s="11"/>
      <c r="BV18" s="11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</row>
    <row r="19" spans="1:100">
      <c r="A19" s="46" t="s">
        <v>163</v>
      </c>
      <c r="BM19" s="59"/>
      <c r="BN19" s="11"/>
    </row>
    <row r="20" spans="1:100">
      <c r="AQ20" s="2" t="s">
        <v>13</v>
      </c>
      <c r="BM20" s="59"/>
      <c r="BN20" s="11"/>
    </row>
    <row r="21" spans="1:100">
      <c r="AQ21" s="2" t="s">
        <v>13</v>
      </c>
      <c r="BM21" s="59"/>
      <c r="BN21" s="11"/>
    </row>
    <row r="22" spans="1:100">
      <c r="AQ22" s="2" t="s">
        <v>13</v>
      </c>
      <c r="BM22" s="59"/>
      <c r="BN22" s="11"/>
    </row>
    <row r="23" spans="1:100">
      <c r="AP23" s="8"/>
      <c r="AQ23" s="8" t="s">
        <v>13</v>
      </c>
      <c r="BM23" s="61"/>
      <c r="BN23" s="41"/>
    </row>
    <row r="24" spans="1:100">
      <c r="AP24" s="42"/>
      <c r="AQ24" s="42" t="s">
        <v>13</v>
      </c>
      <c r="BM24" s="58"/>
    </row>
    <row r="25" spans="1:100">
      <c r="AP25" s="11"/>
      <c r="AQ25" s="11" t="s">
        <v>13</v>
      </c>
      <c r="BM25" s="59"/>
      <c r="BN25" s="11"/>
    </row>
    <row r="26" spans="1:100">
      <c r="AP26" s="10"/>
      <c r="AQ26" s="11" t="s">
        <v>13</v>
      </c>
      <c r="BM26" s="59"/>
      <c r="BN26" s="11"/>
    </row>
    <row r="27" spans="1:100">
      <c r="AP27" s="10"/>
      <c r="AQ27" s="11" t="s">
        <v>13</v>
      </c>
      <c r="BM27" s="59"/>
      <c r="BN27" s="11"/>
    </row>
    <row r="28" spans="1:100">
      <c r="AP28" s="11"/>
      <c r="AQ28" s="11" t="s">
        <v>13</v>
      </c>
      <c r="BM28" s="58"/>
    </row>
    <row r="29" spans="1:100">
      <c r="AP29" s="42"/>
      <c r="AQ29" s="42" t="s">
        <v>13</v>
      </c>
      <c r="BM29" s="58"/>
    </row>
    <row r="30" spans="1:100">
      <c r="AP30" s="8"/>
      <c r="AQ30" s="8" t="s">
        <v>13</v>
      </c>
      <c r="BM30" s="58"/>
    </row>
    <row r="31" spans="1:100">
      <c r="AQ31" s="2" t="s">
        <v>13</v>
      </c>
      <c r="BM31" s="58"/>
    </row>
    <row r="32" spans="1:100">
      <c r="AQ32" s="2" t="s">
        <v>13</v>
      </c>
      <c r="BM32" s="58"/>
    </row>
    <row r="33" spans="1:65">
      <c r="AQ33" s="2" t="s">
        <v>13</v>
      </c>
      <c r="BM33" s="58"/>
    </row>
    <row r="34" spans="1:65">
      <c r="AQ34" s="2" t="s">
        <v>13</v>
      </c>
      <c r="BM34" s="58"/>
    </row>
    <row r="35" spans="1:65">
      <c r="AQ35" s="2" t="s">
        <v>13</v>
      </c>
      <c r="BM35" s="58"/>
    </row>
    <row r="41" spans="1:65" s="2" customFormat="1" ht="11.25">
      <c r="A41" s="4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49"/>
      <c r="Q41" s="49"/>
      <c r="R41" s="49"/>
      <c r="S41" s="49"/>
      <c r="T41" s="39"/>
      <c r="U41" s="39"/>
      <c r="V41" s="39"/>
      <c r="W41" s="312"/>
      <c r="X41" s="312"/>
      <c r="Y41" s="312"/>
      <c r="Z41" s="312"/>
      <c r="AA41" s="312"/>
      <c r="AB41" s="312"/>
      <c r="AC41" s="312"/>
      <c r="AD41" s="312"/>
      <c r="AE41" s="312"/>
    </row>
    <row r="42" spans="1:65" s="2" customFormat="1" ht="10.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65" s="2" customFormat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7"/>
      <c r="P43" s="47"/>
      <c r="Q43" s="47"/>
      <c r="R43" s="47"/>
      <c r="S43" s="47"/>
      <c r="T43" s="47"/>
      <c r="U43" s="47"/>
      <c r="V43" s="47"/>
      <c r="W43" s="51"/>
      <c r="X43" s="51"/>
      <c r="Y43" s="51"/>
      <c r="Z43" s="51"/>
      <c r="AA43" s="51"/>
      <c r="AB43" s="51"/>
      <c r="AC43" s="51"/>
      <c r="AD43" s="3"/>
      <c r="AE43" s="3"/>
    </row>
    <row r="44" spans="1:65" s="2" customFormat="1" ht="10.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</row>
    <row r="49" spans="24:33">
      <c r="X49" s="260"/>
      <c r="Y49" s="260"/>
      <c r="Z49" s="260"/>
      <c r="AA49" s="260"/>
      <c r="AB49" s="260"/>
      <c r="AC49" s="260"/>
      <c r="AD49" s="260"/>
      <c r="AE49" s="260"/>
      <c r="AF49" s="261"/>
      <c r="AG49" s="261"/>
    </row>
  </sheetData>
  <mergeCells count="3">
    <mergeCell ref="AJ6:AO6"/>
    <mergeCell ref="W41:AE41"/>
    <mergeCell ref="X7:AA7"/>
  </mergeCells>
  <conditionalFormatting sqref="B5:R5 U5">
    <cfRule type="cellIs" dxfId="39" priority="37" operator="lessThan">
      <formula>0</formula>
    </cfRule>
    <cfRule type="cellIs" dxfId="38" priority="38" operator="greaterThan">
      <formula>0</formula>
    </cfRule>
    <cfRule type="cellIs" priority="39" operator="equal">
      <formula>0</formula>
    </cfRule>
  </conditionalFormatting>
  <conditionalFormatting sqref="S5">
    <cfRule type="cellIs" dxfId="37" priority="31" operator="lessThan">
      <formula>0</formula>
    </cfRule>
    <cfRule type="cellIs" dxfId="36" priority="32" operator="greaterThan">
      <formula>0</formula>
    </cfRule>
    <cfRule type="cellIs" priority="33" operator="equal">
      <formula>0</formula>
    </cfRule>
  </conditionalFormatting>
  <conditionalFormatting sqref="T5 V5">
    <cfRule type="cellIs" dxfId="35" priority="28" operator="lessThan">
      <formula>0</formula>
    </cfRule>
    <cfRule type="cellIs" dxfId="34" priority="29" operator="greaterThan">
      <formula>0</formula>
    </cfRule>
    <cfRule type="cellIs" priority="30" operator="equal">
      <formula>0</formula>
    </cfRule>
  </conditionalFormatting>
  <conditionalFormatting sqref="Y3:Y4">
    <cfRule type="cellIs" dxfId="33" priority="25" operator="lessThan">
      <formula>0</formula>
    </cfRule>
    <cfRule type="cellIs" dxfId="32" priority="26" operator="greaterThan">
      <formula>0</formula>
    </cfRule>
    <cfRule type="cellIs" priority="27" operator="equal">
      <formula>0</formula>
    </cfRule>
  </conditionalFormatting>
  <conditionalFormatting sqref="X3:X4">
    <cfRule type="cellIs" dxfId="31" priority="22" operator="lessThan">
      <formula>0</formula>
    </cfRule>
    <cfRule type="cellIs" dxfId="30" priority="23" operator="greaterThan">
      <formula>0</formula>
    </cfRule>
    <cfRule type="cellIs" priority="24" operator="equal">
      <formula>0</formula>
    </cfRule>
  </conditionalFormatting>
  <conditionalFormatting sqref="W5">
    <cfRule type="cellIs" dxfId="29" priority="13" operator="lessThan">
      <formula>0</formula>
    </cfRule>
    <cfRule type="cellIs" dxfId="28" priority="14" operator="greaterThan">
      <formula>0</formula>
    </cfRule>
    <cfRule type="cellIs" priority="15" operator="equal">
      <formula>0</formula>
    </cfRule>
  </conditionalFormatting>
  <conditionalFormatting sqref="AA3">
    <cfRule type="cellIs" dxfId="27" priority="10" operator="lessThan">
      <formula>0</formula>
    </cfRule>
    <cfRule type="cellIs" dxfId="26" priority="11" operator="greaterThan">
      <formula>0</formula>
    </cfRule>
    <cfRule type="cellIs" priority="12" operator="equal">
      <formula>0</formula>
    </cfRule>
  </conditionalFormatting>
  <conditionalFormatting sqref="Z3">
    <cfRule type="cellIs" dxfId="25" priority="7" operator="lessThan">
      <formula>0</formula>
    </cfRule>
    <cfRule type="cellIs" dxfId="24" priority="8" operator="greaterThan">
      <formula>0</formula>
    </cfRule>
    <cfRule type="cellIs" priority="9" operator="equal">
      <formula>0</formula>
    </cfRule>
  </conditionalFormatting>
  <conditionalFormatting sqref="AA4">
    <cfRule type="cellIs" dxfId="23" priority="4" operator="lessThan">
      <formula>0</formula>
    </cfRule>
    <cfRule type="cellIs" dxfId="22" priority="5" operator="greaterThan">
      <formula>0</formula>
    </cfRule>
    <cfRule type="cellIs" priority="6" operator="equal">
      <formula>0</formula>
    </cfRule>
  </conditionalFormatting>
  <conditionalFormatting sqref="Z4">
    <cfRule type="cellIs" dxfId="21" priority="1" operator="lessThan">
      <formula>0</formula>
    </cfRule>
    <cfRule type="cellIs" dxfId="2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5" orientation="landscape" r:id="rId1"/>
  <headerFooter alignWithMargins="0">
    <oddFooter>&amp;C&amp;9Pág. &amp;P de &amp;N</oddFooter>
  </headerFooter>
  <colBreaks count="1" manualBreakCount="1">
    <brk id="22" max="19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49"/>
  <sheetViews>
    <sheetView showGridLines="0" zoomScaleNormal="100"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X3" sqref="X3:AA4"/>
    </sheetView>
  </sheetViews>
  <sheetFormatPr defaultRowHeight="12.75"/>
  <cols>
    <col min="1" max="1" width="47" style="55" customWidth="1"/>
    <col min="2" max="22" width="10.5703125" style="47" customWidth="1"/>
    <col min="23" max="27" width="11.140625" style="47" customWidth="1"/>
    <col min="28" max="31" width="7.28515625" style="47" customWidth="1"/>
    <col min="32" max="33" width="8.28515625" style="2" bestFit="1" customWidth="1"/>
    <col min="34" max="34" width="10" style="2" bestFit="1" customWidth="1"/>
    <col min="35" max="35" width="7.140625" style="2" customWidth="1"/>
    <col min="36" max="36" width="8.85546875" style="2" customWidth="1"/>
    <col min="37" max="41" width="9.140625" style="2" bestFit="1" customWidth="1"/>
    <col min="42" max="42" width="11.7109375" style="2" customWidth="1"/>
    <col min="43" max="100" width="9.140625" style="2"/>
    <col min="101" max="16384" width="9.140625" style="3"/>
  </cols>
  <sheetData>
    <row r="1" spans="1:100" ht="31.5" customHeight="1">
      <c r="A1" s="240" t="s">
        <v>220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1"/>
      <c r="V1" s="22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00" s="8" customFormat="1" ht="31.5" customHeight="1">
      <c r="A2" s="4" t="s">
        <v>123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6" t="s">
        <v>3</v>
      </c>
      <c r="X2" s="257" t="s">
        <v>218</v>
      </c>
      <c r="Y2" s="94" t="s">
        <v>219</v>
      </c>
      <c r="Z2" s="257" t="s">
        <v>230</v>
      </c>
      <c r="AA2" s="257" t="s">
        <v>231</v>
      </c>
      <c r="AB2" s="7"/>
      <c r="AC2" s="7"/>
      <c r="AD2" s="7"/>
      <c r="AE2" s="7"/>
      <c r="AF2" s="7"/>
      <c r="AG2" s="7"/>
      <c r="AH2" s="7"/>
      <c r="AJ2" s="9"/>
      <c r="AK2" s="9"/>
      <c r="AL2" s="9"/>
      <c r="AM2" s="9"/>
      <c r="AN2" s="9"/>
      <c r="AO2" s="9"/>
      <c r="AP2" s="2"/>
      <c r="AQ2" s="2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</row>
    <row r="3" spans="1:100" s="8" customFormat="1" ht="27" customHeight="1">
      <c r="A3" s="56" t="s">
        <v>10</v>
      </c>
      <c r="B3" s="57">
        <v>776.48786900000005</v>
      </c>
      <c r="C3" s="57">
        <v>804.54102399999999</v>
      </c>
      <c r="D3" s="57">
        <v>859.14774999999997</v>
      </c>
      <c r="E3" s="57">
        <v>950.52106800000001</v>
      </c>
      <c r="F3" s="57">
        <v>929.07033000000001</v>
      </c>
      <c r="G3" s="57">
        <v>941.43898000000002</v>
      </c>
      <c r="H3" s="57">
        <v>1050.499176</v>
      </c>
      <c r="I3" s="57">
        <v>1119.5743050000001</v>
      </c>
      <c r="J3" s="57">
        <v>1158.688985</v>
      </c>
      <c r="K3" s="57">
        <v>1118.465944</v>
      </c>
      <c r="L3" s="57">
        <v>1474.1564699999999</v>
      </c>
      <c r="M3" s="57">
        <v>1572.2115200000001</v>
      </c>
      <c r="N3" s="57">
        <v>1601.243062</v>
      </c>
      <c r="O3" s="57">
        <v>1696.9774849999999</v>
      </c>
      <c r="P3" s="57">
        <v>1707.8326420000001</v>
      </c>
      <c r="Q3" s="57">
        <v>1762.072461</v>
      </c>
      <c r="R3" s="57">
        <v>1776.7228580000001</v>
      </c>
      <c r="S3" s="57">
        <v>1842.1466820000001</v>
      </c>
      <c r="T3" s="14">
        <v>1954.8957990000001</v>
      </c>
      <c r="U3" s="14">
        <v>1961.6244389999999</v>
      </c>
      <c r="V3" s="14">
        <v>1692.664479</v>
      </c>
      <c r="W3" s="15">
        <f>AVERAGE(B3:V3)</f>
        <v>1369.0944441904762</v>
      </c>
      <c r="X3" s="95">
        <f>IFERROR((V3/B3)^(1/($V$2-$B$2))-1,"")</f>
        <v>3.9732957001609392E-2</v>
      </c>
      <c r="Y3" s="95">
        <f>IFERROR((V3-B3)/B3,"")</f>
        <v>1.1798981627103822</v>
      </c>
      <c r="Z3" s="95">
        <f>IFERROR((V3/L3)^(1/($V$2-$L$2))-1,"")</f>
        <v>1.3917758710752182E-2</v>
      </c>
      <c r="AA3" s="95">
        <f>IFERROR((V3-L3)/L3,"")</f>
        <v>0.14822579111971754</v>
      </c>
      <c r="AB3" s="14"/>
      <c r="AC3" s="14"/>
      <c r="AD3" s="14"/>
      <c r="AE3" s="14"/>
      <c r="AF3" s="7"/>
      <c r="AG3" s="7"/>
      <c r="AH3" s="7"/>
      <c r="AP3" s="2"/>
      <c r="AQ3" s="2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58"/>
      <c r="BN3" s="2"/>
      <c r="BO3" s="11"/>
      <c r="BP3" s="11"/>
      <c r="BQ3" s="11"/>
      <c r="BR3" s="11"/>
      <c r="BS3" s="11"/>
      <c r="BT3" s="11"/>
      <c r="BU3" s="11"/>
      <c r="BV3" s="11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</row>
    <row r="4" spans="1:100" s="8" customFormat="1" ht="27" customHeight="1">
      <c r="A4" s="56" t="s">
        <v>11</v>
      </c>
      <c r="B4" s="57">
        <v>885.45548199999996</v>
      </c>
      <c r="C4" s="57">
        <v>935.835418</v>
      </c>
      <c r="D4" s="57">
        <v>946.09276999999997</v>
      </c>
      <c r="E4" s="57">
        <v>941.42293400000005</v>
      </c>
      <c r="F4" s="57">
        <v>965.26821399999994</v>
      </c>
      <c r="G4" s="57">
        <v>978.10788400000001</v>
      </c>
      <c r="H4" s="57">
        <v>1038.9789519999999</v>
      </c>
      <c r="I4" s="57">
        <v>1136.1406930000001</v>
      </c>
      <c r="J4" s="57">
        <v>1135.720581</v>
      </c>
      <c r="K4" s="57">
        <v>1051.060563</v>
      </c>
      <c r="L4" s="57">
        <v>1118.5718429999999</v>
      </c>
      <c r="M4" s="57">
        <v>1132.1380770000001</v>
      </c>
      <c r="N4" s="57">
        <v>924.99701000000005</v>
      </c>
      <c r="O4" s="57">
        <v>945.95211300000005</v>
      </c>
      <c r="P4" s="57">
        <v>987.10651800000005</v>
      </c>
      <c r="Q4" s="57">
        <v>1010.4169300000001</v>
      </c>
      <c r="R4" s="57">
        <v>984.9940180000001</v>
      </c>
      <c r="S4" s="57">
        <v>1050.289074</v>
      </c>
      <c r="T4" s="14">
        <v>1108.034903</v>
      </c>
      <c r="U4" s="14">
        <v>1109.1523189999998</v>
      </c>
      <c r="V4" s="14">
        <v>1002.449511</v>
      </c>
      <c r="W4" s="15">
        <f>AVERAGE(B4:V4)</f>
        <v>1018.4850384285716</v>
      </c>
      <c r="X4" s="147">
        <f>IFERROR((V4/B4)^(1/($V$2-$B$2))-1,"")</f>
        <v>6.2242714356193218E-3</v>
      </c>
      <c r="Y4" s="147">
        <f>IFERROR((V4-B4)/B4,"")</f>
        <v>0.1321286404323149</v>
      </c>
      <c r="Z4" s="147">
        <f>IFERROR((V4/L4)^(1/($V$2-$L$2))-1,"")</f>
        <v>-1.0900772807656112E-2</v>
      </c>
      <c r="AA4" s="147">
        <f>IFERROR((V4-L4)/L4,"")</f>
        <v>-0.103813029736705</v>
      </c>
      <c r="AB4" s="14"/>
      <c r="AC4" s="14"/>
      <c r="AD4" s="14"/>
      <c r="AE4" s="14"/>
      <c r="AF4" s="7"/>
      <c r="AG4" s="7"/>
      <c r="AH4" s="7"/>
      <c r="AI4" s="11"/>
      <c r="AP4" s="2"/>
      <c r="AQ4" s="2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58"/>
      <c r="BN4" s="2"/>
      <c r="BO4" s="11"/>
      <c r="BP4" s="11"/>
      <c r="BQ4" s="11"/>
      <c r="BR4" s="11"/>
      <c r="BS4" s="11"/>
      <c r="BT4" s="11"/>
      <c r="BU4" s="11"/>
      <c r="BV4" s="11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</row>
    <row r="5" spans="1:100" s="8" customFormat="1" ht="19.5" customHeight="1">
      <c r="A5" s="19" t="s">
        <v>6</v>
      </c>
      <c r="B5" s="20">
        <f t="shared" ref="B5:R5" si="0">B3-B4</f>
        <v>-108.96761299999991</v>
      </c>
      <c r="C5" s="20">
        <f t="shared" si="0"/>
        <v>-131.29439400000001</v>
      </c>
      <c r="D5" s="20">
        <f t="shared" si="0"/>
        <v>-86.94502</v>
      </c>
      <c r="E5" s="20">
        <f t="shared" si="0"/>
        <v>9.0981339999999591</v>
      </c>
      <c r="F5" s="20">
        <f t="shared" si="0"/>
        <v>-36.197883999999931</v>
      </c>
      <c r="G5" s="20">
        <f t="shared" si="0"/>
        <v>-36.668903999999998</v>
      </c>
      <c r="H5" s="20">
        <f t="shared" si="0"/>
        <v>11.520224000000098</v>
      </c>
      <c r="I5" s="20">
        <f t="shared" si="0"/>
        <v>-16.566387999999961</v>
      </c>
      <c r="J5" s="20">
        <f t="shared" si="0"/>
        <v>22.968403999999964</v>
      </c>
      <c r="K5" s="20">
        <f t="shared" si="0"/>
        <v>67.405381000000034</v>
      </c>
      <c r="L5" s="20">
        <f t="shared" si="0"/>
        <v>355.58462699999995</v>
      </c>
      <c r="M5" s="20">
        <f t="shared" si="0"/>
        <v>440.073443</v>
      </c>
      <c r="N5" s="20">
        <f t="shared" si="0"/>
        <v>676.24605199999996</v>
      </c>
      <c r="O5" s="20">
        <f t="shared" si="0"/>
        <v>751.02537199999983</v>
      </c>
      <c r="P5" s="20">
        <f t="shared" si="0"/>
        <v>720.72612400000003</v>
      </c>
      <c r="Q5" s="20">
        <f t="shared" si="0"/>
        <v>751.65553099999988</v>
      </c>
      <c r="R5" s="20">
        <f t="shared" si="0"/>
        <v>791.72883999999999</v>
      </c>
      <c r="S5" s="20">
        <f>S3-S4</f>
        <v>791.85760800000003</v>
      </c>
      <c r="T5" s="20">
        <f>T3-T4</f>
        <v>846.86089600000014</v>
      </c>
      <c r="U5" s="20">
        <f t="shared" ref="U5" si="1">U3-U4</f>
        <v>852.47212000000013</v>
      </c>
      <c r="V5" s="20">
        <f>V3-V4</f>
        <v>690.214968</v>
      </c>
      <c r="W5" s="21">
        <f>W3-W4</f>
        <v>350.60940576190467</v>
      </c>
      <c r="X5" s="98"/>
      <c r="Y5" s="98"/>
      <c r="Z5" s="22"/>
      <c r="AA5" s="14"/>
      <c r="AB5" s="14"/>
      <c r="AC5" s="14"/>
      <c r="AD5" s="14"/>
      <c r="AE5" s="14"/>
      <c r="AF5" s="23"/>
      <c r="AG5" s="23"/>
      <c r="AI5" s="11"/>
      <c r="AJ5" s="24"/>
      <c r="AK5" s="24"/>
      <c r="AL5" s="24"/>
      <c r="AM5" s="24"/>
      <c r="AN5" s="24"/>
      <c r="AP5" s="2"/>
      <c r="AQ5" s="2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58"/>
      <c r="BN5" s="2"/>
      <c r="BO5" s="11"/>
      <c r="BP5" s="11"/>
      <c r="BQ5" s="11"/>
      <c r="BR5" s="11"/>
      <c r="BS5" s="11"/>
      <c r="BT5" s="11"/>
      <c r="BU5" s="11"/>
      <c r="BV5" s="11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100" s="8" customFormat="1" ht="19.5" customHeight="1">
      <c r="A6" s="25" t="s">
        <v>7</v>
      </c>
      <c r="B6" s="26">
        <f t="shared" ref="B6:R6" si="2">B3/B4</f>
        <v>0.87693609084234014</v>
      </c>
      <c r="C6" s="26">
        <f t="shared" si="2"/>
        <v>0.859703542444896</v>
      </c>
      <c r="D6" s="26">
        <f t="shared" si="2"/>
        <v>0.90810095716089234</v>
      </c>
      <c r="E6" s="26">
        <f t="shared" si="2"/>
        <v>1.0096642366267232</v>
      </c>
      <c r="F6" s="26">
        <f t="shared" si="2"/>
        <v>0.96249966229593475</v>
      </c>
      <c r="G6" s="26">
        <f t="shared" si="2"/>
        <v>0.96251036864150252</v>
      </c>
      <c r="H6" s="26">
        <f t="shared" si="2"/>
        <v>1.0110880244280445</v>
      </c>
      <c r="I6" s="26">
        <f t="shared" si="2"/>
        <v>0.98541871785592317</v>
      </c>
      <c r="J6" s="26">
        <f t="shared" si="2"/>
        <v>1.0202236398496682</v>
      </c>
      <c r="K6" s="26">
        <f t="shared" si="2"/>
        <v>1.0641308249713104</v>
      </c>
      <c r="L6" s="26">
        <f t="shared" si="2"/>
        <v>1.317891630497622</v>
      </c>
      <c r="M6" s="26">
        <f t="shared" si="2"/>
        <v>1.3887100451264125</v>
      </c>
      <c r="N6" s="26">
        <f t="shared" si="2"/>
        <v>1.7310791761370126</v>
      </c>
      <c r="O6" s="26">
        <f t="shared" si="2"/>
        <v>1.7939359315115773</v>
      </c>
      <c r="P6" s="26">
        <f t="shared" si="2"/>
        <v>1.730140173180378</v>
      </c>
      <c r="Q6" s="26">
        <f t="shared" si="2"/>
        <v>1.7439063110314272</v>
      </c>
      <c r="R6" s="26">
        <f t="shared" si="2"/>
        <v>1.8037905058627473</v>
      </c>
      <c r="S6" s="26">
        <f>S3/S4</f>
        <v>1.7539425360146135</v>
      </c>
      <c r="T6" s="26">
        <f>T3/T4</f>
        <v>1.7642908122362642</v>
      </c>
      <c r="U6" s="26">
        <f t="shared" ref="U6" si="3">U3/U4</f>
        <v>1.768579847327534</v>
      </c>
      <c r="V6" s="26">
        <f>V3/V4</f>
        <v>1.6885284100856826</v>
      </c>
      <c r="W6" s="27">
        <f>W3/W4</f>
        <v>1.3442460051282272</v>
      </c>
      <c r="X6" s="98"/>
      <c r="Y6" s="98"/>
      <c r="Z6" s="22"/>
      <c r="AA6" s="22"/>
      <c r="AB6" s="22"/>
      <c r="AC6" s="22"/>
      <c r="AD6" s="22"/>
      <c r="AE6" s="22"/>
      <c r="AF6" s="23"/>
      <c r="AG6" s="23"/>
      <c r="AI6" s="11"/>
      <c r="AJ6" s="310"/>
      <c r="AK6" s="310"/>
      <c r="AL6" s="310"/>
      <c r="AM6" s="310"/>
      <c r="AN6" s="310"/>
      <c r="AO6" s="310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58"/>
      <c r="BN6" s="2"/>
      <c r="BO6" s="11"/>
      <c r="BP6" s="11"/>
      <c r="BQ6" s="11"/>
      <c r="BR6" s="11"/>
      <c r="BS6" s="11"/>
      <c r="BT6" s="11"/>
      <c r="BU6" s="11"/>
      <c r="BV6" s="11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</row>
    <row r="7" spans="1:100" s="8" customFormat="1">
      <c r="A7" s="28"/>
      <c r="J7" s="29"/>
      <c r="K7" s="29"/>
      <c r="L7" s="29"/>
      <c r="M7" s="29"/>
      <c r="N7" s="29"/>
      <c r="Q7" s="30"/>
      <c r="R7" s="31"/>
      <c r="S7" s="31"/>
      <c r="T7" s="258"/>
      <c r="U7" s="258"/>
      <c r="V7" s="258"/>
      <c r="W7" s="258"/>
      <c r="X7" s="311" t="s">
        <v>105</v>
      </c>
      <c r="Y7" s="311"/>
      <c r="Z7" s="311"/>
      <c r="AA7" s="311"/>
      <c r="AB7" s="31"/>
      <c r="AC7" s="31"/>
      <c r="AD7" s="31"/>
      <c r="AE7" s="31"/>
      <c r="AF7" s="23"/>
      <c r="AG7" s="23"/>
      <c r="AJ7" s="32"/>
      <c r="AK7" s="32"/>
      <c r="AL7" s="32"/>
      <c r="AM7" s="32"/>
      <c r="AN7" s="32"/>
      <c r="AO7" s="32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58"/>
      <c r="BN7" s="2"/>
      <c r="BO7" s="11"/>
      <c r="BP7" s="11"/>
      <c r="BQ7" s="11"/>
      <c r="BR7" s="11"/>
      <c r="BS7" s="11"/>
      <c r="BT7" s="11"/>
      <c r="BU7" s="11"/>
      <c r="BV7" s="11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</row>
    <row r="8" spans="1:100" s="8" customFormat="1" ht="18" customHeight="1">
      <c r="A8" s="3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34"/>
      <c r="AG8" s="34"/>
      <c r="AJ8" s="32"/>
      <c r="AK8" s="32"/>
      <c r="AL8" s="32"/>
      <c r="AM8" s="32"/>
      <c r="AN8" s="32"/>
      <c r="AO8" s="32"/>
      <c r="AP8" s="32"/>
      <c r="AQ8" s="32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58"/>
      <c r="BN8" s="2"/>
      <c r="BO8" s="11"/>
      <c r="BP8" s="11"/>
      <c r="BQ8" s="11"/>
      <c r="BR8" s="11"/>
      <c r="BS8" s="11"/>
      <c r="BT8" s="11"/>
      <c r="BU8" s="11"/>
      <c r="BV8" s="11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</row>
    <row r="9" spans="1:100" s="37" customFormat="1" ht="18" customHeight="1">
      <c r="A9" s="3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35"/>
      <c r="AG9" s="34"/>
      <c r="AH9" s="8"/>
      <c r="AI9" s="8"/>
      <c r="AJ9" s="36"/>
      <c r="AK9" s="36"/>
      <c r="AL9" s="36"/>
      <c r="AM9" s="36"/>
      <c r="AN9" s="36"/>
      <c r="AO9" s="36"/>
      <c r="AP9" s="10"/>
      <c r="AQ9" s="11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58"/>
      <c r="BN9" s="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</row>
    <row r="10" spans="1:100" s="40" customFormat="1" ht="18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5"/>
      <c r="AG10" s="34"/>
      <c r="AH10" s="8"/>
      <c r="AI10" s="8"/>
      <c r="AJ10" s="36"/>
      <c r="AK10" s="36"/>
      <c r="AL10" s="36"/>
      <c r="AM10" s="36"/>
      <c r="AN10" s="36"/>
      <c r="AO10" s="36"/>
      <c r="AP10" s="10"/>
      <c r="AQ10" s="1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58"/>
      <c r="BN10" s="2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</row>
    <row r="11" spans="1:100" s="42" customFormat="1" ht="18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5"/>
      <c r="AG11" s="34"/>
      <c r="AH11" s="8"/>
      <c r="AI11" s="8"/>
      <c r="AJ11" s="36"/>
      <c r="AK11" s="36"/>
      <c r="AL11" s="36"/>
      <c r="AM11" s="36"/>
      <c r="AN11" s="36"/>
      <c r="AO11" s="36"/>
      <c r="AP11" s="10"/>
      <c r="AQ11" s="11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58"/>
      <c r="BN11" s="2"/>
      <c r="BO11" s="2"/>
      <c r="BP11" s="2"/>
      <c r="BQ11" s="2"/>
      <c r="BR11" s="2"/>
      <c r="BS11" s="2"/>
      <c r="BT11" s="2"/>
      <c r="BU11" s="2"/>
      <c r="BV11" s="2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</row>
    <row r="12" spans="1:100" s="42" customFormat="1" ht="18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4"/>
      <c r="AG12" s="23"/>
      <c r="AH12" s="8"/>
      <c r="AI12" s="8"/>
      <c r="AJ12" s="36"/>
      <c r="AK12" s="36"/>
      <c r="AL12" s="36"/>
      <c r="AM12" s="36"/>
      <c r="AN12" s="36"/>
      <c r="AO12" s="36"/>
      <c r="AP12" s="40"/>
      <c r="AQ12" s="40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59"/>
      <c r="BN12" s="11"/>
      <c r="BO12" s="2"/>
      <c r="BP12" s="2"/>
      <c r="BQ12" s="2"/>
      <c r="BR12" s="2"/>
      <c r="BS12" s="2"/>
      <c r="BT12" s="2"/>
      <c r="BU12" s="2"/>
      <c r="BV12" s="2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</row>
    <row r="13" spans="1:100" s="8" customFormat="1" ht="18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4"/>
      <c r="AG13" s="23"/>
      <c r="AJ13" s="36"/>
      <c r="AK13" s="36"/>
      <c r="AL13" s="36"/>
      <c r="AM13" s="36"/>
      <c r="AN13" s="36"/>
      <c r="AO13" s="36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59"/>
      <c r="BN13" s="11"/>
      <c r="BO13" s="11"/>
      <c r="BP13" s="11"/>
      <c r="BQ13" s="11"/>
      <c r="BR13" s="11"/>
      <c r="BS13" s="11"/>
      <c r="BT13" s="11"/>
      <c r="BU13" s="11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</row>
    <row r="14" spans="1:100" s="8" customFormat="1" ht="18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4"/>
      <c r="AG14" s="23"/>
      <c r="AJ14" s="36"/>
      <c r="AK14" s="36"/>
      <c r="AL14" s="36"/>
      <c r="AM14" s="36"/>
      <c r="AN14" s="36"/>
      <c r="AO14" s="36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59"/>
      <c r="BN14" s="11"/>
      <c r="BO14" s="11"/>
      <c r="BP14" s="11"/>
      <c r="BQ14" s="11"/>
      <c r="BR14" s="11"/>
      <c r="BS14" s="11"/>
      <c r="BT14" s="11"/>
      <c r="BU14" s="11"/>
      <c r="BV14" s="11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0" s="8" customFormat="1" ht="18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4"/>
      <c r="AG15" s="23"/>
      <c r="AJ15" s="36"/>
      <c r="AK15" s="36"/>
      <c r="AL15" s="36"/>
      <c r="AM15" s="23"/>
      <c r="AN15" s="36"/>
      <c r="AO15" s="36"/>
      <c r="AP15" s="2"/>
      <c r="AQ15" s="2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58"/>
      <c r="BN15" s="2"/>
      <c r="BO15" s="11"/>
      <c r="BP15" s="11"/>
      <c r="BQ15" s="11"/>
      <c r="BR15" s="11"/>
      <c r="BS15" s="11"/>
      <c r="BT15" s="11"/>
      <c r="BU15" s="11"/>
      <c r="BV15" s="11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</row>
    <row r="16" spans="1:100" s="8" customFormat="1" ht="18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4"/>
      <c r="AG16" s="23"/>
      <c r="AJ16" s="36"/>
      <c r="AK16" s="36"/>
      <c r="AL16" s="36"/>
      <c r="AM16" s="23"/>
      <c r="AN16" s="36"/>
      <c r="AO16" s="36"/>
      <c r="AP16" s="2"/>
      <c r="AQ16" s="2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60"/>
      <c r="BN16" s="32"/>
      <c r="BO16" s="11"/>
      <c r="BP16" s="11"/>
      <c r="BQ16" s="11"/>
      <c r="BR16" s="11"/>
      <c r="BS16" s="11"/>
      <c r="BT16" s="11"/>
      <c r="BU16" s="11"/>
      <c r="BV16" s="11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s="8" customFormat="1" ht="18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4"/>
      <c r="AG17" s="23"/>
      <c r="AJ17" s="36"/>
      <c r="AK17" s="36"/>
      <c r="AL17" s="36"/>
      <c r="AM17" s="23"/>
      <c r="AN17" s="36"/>
      <c r="AO17" s="36"/>
      <c r="AP17" s="2"/>
      <c r="AQ17" s="2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59"/>
      <c r="BN17" s="11"/>
      <c r="BO17" s="11"/>
      <c r="BP17" s="11"/>
      <c r="BQ17" s="11"/>
      <c r="BR17" s="11"/>
      <c r="BS17" s="11"/>
      <c r="BT17" s="11"/>
      <c r="BU17" s="11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00" s="8" customFormat="1" ht="12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4"/>
      <c r="AG18" s="23"/>
      <c r="AI18" s="11"/>
      <c r="AJ18" s="36"/>
      <c r="AK18" s="36"/>
      <c r="AL18" s="36"/>
      <c r="AM18" s="23"/>
      <c r="AN18" s="36"/>
      <c r="AO18" s="36"/>
      <c r="AP18" s="2"/>
      <c r="AQ18" s="2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59"/>
      <c r="BN18" s="11"/>
      <c r="BO18" s="11"/>
      <c r="BP18" s="11"/>
      <c r="BQ18" s="11"/>
      <c r="BR18" s="11"/>
      <c r="BS18" s="11"/>
      <c r="BT18" s="11"/>
      <c r="BU18" s="11"/>
      <c r="BV18" s="11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</row>
    <row r="19" spans="1:100">
      <c r="A19" s="46" t="s">
        <v>163</v>
      </c>
      <c r="BM19" s="59"/>
      <c r="BN19" s="11"/>
    </row>
    <row r="20" spans="1:100">
      <c r="AQ20" s="2" t="s">
        <v>13</v>
      </c>
      <c r="BM20" s="59"/>
      <c r="BN20" s="11"/>
    </row>
    <row r="21" spans="1:100">
      <c r="AQ21" s="2" t="s">
        <v>13</v>
      </c>
      <c r="BM21" s="59"/>
      <c r="BN21" s="11"/>
    </row>
    <row r="22" spans="1:100">
      <c r="AQ22" s="2" t="s">
        <v>13</v>
      </c>
      <c r="BM22" s="59"/>
      <c r="BN22" s="11"/>
    </row>
    <row r="23" spans="1:100">
      <c r="AP23" s="8"/>
      <c r="AQ23" s="8" t="s">
        <v>13</v>
      </c>
      <c r="BM23" s="61"/>
      <c r="BN23" s="41"/>
    </row>
    <row r="24" spans="1:100">
      <c r="AP24" s="42"/>
      <c r="AQ24" s="42" t="s">
        <v>13</v>
      </c>
      <c r="BM24" s="58"/>
    </row>
    <row r="25" spans="1:100">
      <c r="AP25" s="11"/>
      <c r="AQ25" s="11" t="s">
        <v>13</v>
      </c>
      <c r="BM25" s="59"/>
      <c r="BN25" s="11"/>
    </row>
    <row r="26" spans="1:100">
      <c r="AP26" s="10"/>
      <c r="AQ26" s="11" t="s">
        <v>13</v>
      </c>
      <c r="BM26" s="59"/>
      <c r="BN26" s="11"/>
    </row>
    <row r="27" spans="1:100">
      <c r="AP27" s="10"/>
      <c r="AQ27" s="11" t="s">
        <v>13</v>
      </c>
      <c r="BM27" s="59"/>
      <c r="BN27" s="11"/>
    </row>
    <row r="28" spans="1:100">
      <c r="AP28" s="11"/>
      <c r="AQ28" s="11" t="s">
        <v>13</v>
      </c>
      <c r="BM28" s="58"/>
    </row>
    <row r="29" spans="1:100">
      <c r="AP29" s="42"/>
      <c r="AQ29" s="42" t="s">
        <v>13</v>
      </c>
      <c r="BM29" s="58"/>
    </row>
    <row r="30" spans="1:100">
      <c r="AP30" s="8"/>
      <c r="AQ30" s="8" t="s">
        <v>13</v>
      </c>
      <c r="BM30" s="58"/>
    </row>
    <row r="31" spans="1:100">
      <c r="AQ31" s="2" t="s">
        <v>13</v>
      </c>
      <c r="BM31" s="58"/>
    </row>
    <row r="32" spans="1:100">
      <c r="AQ32" s="2" t="s">
        <v>13</v>
      </c>
      <c r="BM32" s="58"/>
    </row>
    <row r="33" spans="1:65">
      <c r="AQ33" s="2" t="s">
        <v>13</v>
      </c>
      <c r="BM33" s="58"/>
    </row>
    <row r="34" spans="1:65">
      <c r="AQ34" s="2" t="s">
        <v>13</v>
      </c>
      <c r="BM34" s="58"/>
    </row>
    <row r="35" spans="1:65">
      <c r="AQ35" s="2" t="s">
        <v>13</v>
      </c>
      <c r="BM35" s="58"/>
    </row>
    <row r="41" spans="1:65" s="2" customFormat="1" ht="11.25">
      <c r="A41" s="4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49"/>
      <c r="Q41" s="49"/>
      <c r="R41" s="49"/>
      <c r="S41" s="49"/>
      <c r="T41" s="39"/>
      <c r="U41" s="39"/>
      <c r="V41" s="39"/>
      <c r="W41" s="262"/>
      <c r="X41" s="262"/>
      <c r="Y41" s="262"/>
      <c r="Z41" s="262"/>
      <c r="AA41" s="262"/>
      <c r="AB41" s="262"/>
      <c r="AC41" s="262"/>
      <c r="AD41" s="262"/>
      <c r="AE41" s="262"/>
    </row>
    <row r="42" spans="1:65" s="2" customFormat="1" ht="10.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65" s="2" customFormat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7"/>
      <c r="P43" s="47"/>
      <c r="Q43" s="47"/>
      <c r="R43" s="47"/>
      <c r="S43" s="47"/>
      <c r="T43" s="47"/>
      <c r="U43" s="47"/>
      <c r="V43" s="47"/>
      <c r="W43" s="51"/>
      <c r="X43" s="51"/>
      <c r="Y43" s="51"/>
      <c r="Z43" s="51"/>
      <c r="AA43" s="51"/>
      <c r="AB43" s="51"/>
      <c r="AC43" s="51"/>
      <c r="AD43" s="3"/>
      <c r="AE43" s="3"/>
    </row>
    <row r="44" spans="1:65" s="2" customFormat="1" ht="10.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</row>
    <row r="49" spans="24:33">
      <c r="X49" s="260"/>
      <c r="Y49" s="260"/>
      <c r="Z49" s="260"/>
      <c r="AA49" s="260"/>
      <c r="AB49" s="260"/>
      <c r="AC49" s="260"/>
      <c r="AD49" s="260"/>
      <c r="AE49" s="260"/>
      <c r="AF49" s="261"/>
      <c r="AG49" s="261"/>
    </row>
  </sheetData>
  <mergeCells count="2">
    <mergeCell ref="AJ6:AO6"/>
    <mergeCell ref="X7:AA7"/>
  </mergeCells>
  <conditionalFormatting sqref="B5:R5 U5">
    <cfRule type="cellIs" dxfId="19" priority="34" operator="lessThan">
      <formula>0</formula>
    </cfRule>
    <cfRule type="cellIs" dxfId="18" priority="35" operator="greaterThan">
      <formula>0</formula>
    </cfRule>
    <cfRule type="cellIs" priority="36" operator="equal">
      <formula>0</formula>
    </cfRule>
  </conditionalFormatting>
  <conditionalFormatting sqref="S5">
    <cfRule type="cellIs" dxfId="17" priority="31" operator="lessThan">
      <formula>0</formula>
    </cfRule>
    <cfRule type="cellIs" dxfId="16" priority="32" operator="greaterThan">
      <formula>0</formula>
    </cfRule>
    <cfRule type="cellIs" priority="33" operator="equal">
      <formula>0</formula>
    </cfRule>
  </conditionalFormatting>
  <conditionalFormatting sqref="T5 V5">
    <cfRule type="cellIs" dxfId="15" priority="28" operator="lessThan">
      <formula>0</formula>
    </cfRule>
    <cfRule type="cellIs" dxfId="14" priority="29" operator="greaterThan">
      <formula>0</formula>
    </cfRule>
    <cfRule type="cellIs" priority="30" operator="equal">
      <formula>0</formula>
    </cfRule>
  </conditionalFormatting>
  <conditionalFormatting sqref="Y3:Y4">
    <cfRule type="cellIs" dxfId="13" priority="25" operator="lessThan">
      <formula>0</formula>
    </cfRule>
    <cfRule type="cellIs" dxfId="12" priority="26" operator="greaterThan">
      <formula>0</formula>
    </cfRule>
    <cfRule type="cellIs" priority="27" operator="equal">
      <formula>0</formula>
    </cfRule>
  </conditionalFormatting>
  <conditionalFormatting sqref="X3:X4">
    <cfRule type="cellIs" dxfId="11" priority="22" operator="lessThan">
      <formula>0</formula>
    </cfRule>
    <cfRule type="cellIs" dxfId="10" priority="23" operator="greaterThan">
      <formula>0</formula>
    </cfRule>
    <cfRule type="cellIs" priority="24" operator="equal">
      <formula>0</formula>
    </cfRule>
  </conditionalFormatting>
  <conditionalFormatting sqref="W5">
    <cfRule type="cellIs" dxfId="9" priority="13" operator="lessThan">
      <formula>0</formula>
    </cfRule>
    <cfRule type="cellIs" dxfId="8" priority="14" operator="greaterThan">
      <formula>0</formula>
    </cfRule>
    <cfRule type="cellIs" priority="15" operator="equal">
      <formula>0</formula>
    </cfRule>
  </conditionalFormatting>
  <conditionalFormatting sqref="AA3:AA4">
    <cfRule type="cellIs" dxfId="7" priority="10" operator="lessThan">
      <formula>0</formula>
    </cfRule>
    <cfRule type="cellIs" dxfId="6" priority="11" operator="greaterThan">
      <formula>0</formula>
    </cfRule>
    <cfRule type="cellIs" priority="12" operator="equal">
      <formula>0</formula>
    </cfRule>
  </conditionalFormatting>
  <conditionalFormatting sqref="Z3:Z4">
    <cfRule type="cellIs" dxfId="5" priority="7" operator="lessThan">
      <formula>0</formula>
    </cfRule>
    <cfRule type="cellIs" dxfId="4" priority="8" operator="greaterThan">
      <formula>0</formula>
    </cfRule>
    <cfRule type="cellIs" priority="9" operator="equal">
      <formula>0</formula>
    </cfRule>
  </conditionalFormatting>
  <conditionalFormatting sqref="AA4">
    <cfRule type="cellIs" dxfId="3" priority="4" operator="lessThan">
      <formula>0</formula>
    </cfRule>
    <cfRule type="cellIs" dxfId="2" priority="5" operator="greaterThan">
      <formula>0</formula>
    </cfRule>
    <cfRule type="cellIs" priority="6" operator="equal">
      <formula>0</formula>
    </cfRule>
  </conditionalFormatting>
  <conditionalFormatting sqref="Z4">
    <cfRule type="cellIs" dxfId="1" priority="1" operator="lessThan">
      <formula>0</formula>
    </cfRule>
    <cfRule type="cellIs" dxfId="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5" orientation="landscape" r:id="rId1"/>
  <headerFooter alignWithMargins="0">
    <oddFooter>&amp;C&amp;9Pág. &amp;P de &amp;N</oddFooter>
  </headerFooter>
  <colBreaks count="1" manualBreakCount="1">
    <brk id="22" max="1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3"/>
  <sheetViews>
    <sheetView showGridLines="0" topLeftCell="E1" zoomScaleNormal="100" workbookViewId="0">
      <selection activeCell="Y18" sqref="Y18"/>
    </sheetView>
  </sheetViews>
  <sheetFormatPr defaultColWidth="9.140625" defaultRowHeight="12.75"/>
  <cols>
    <col min="1" max="1" width="44.28515625" style="64" customWidth="1"/>
    <col min="2" max="18" width="9.140625" style="67"/>
    <col min="19" max="19" width="9.140625" style="63"/>
    <col min="20" max="22" width="9.140625" style="62"/>
    <col min="23" max="23" width="9.85546875" style="65" customWidth="1"/>
    <col min="24" max="24" width="11.28515625" style="65" customWidth="1"/>
    <col min="25" max="25" width="10.42578125" style="65" customWidth="1"/>
    <col min="26" max="26" width="11.85546875" style="66" customWidth="1"/>
    <col min="27" max="27" width="9.85546875" style="62" bestFit="1" customWidth="1"/>
    <col min="28" max="28" width="10.5703125" style="62" customWidth="1"/>
    <col min="29" max="29" width="10.85546875" style="62" customWidth="1"/>
    <col min="30" max="30" width="12.42578125" style="62" customWidth="1"/>
    <col min="31" max="31" width="12.7109375" style="62" customWidth="1"/>
    <col min="32" max="32" width="11.5703125" style="62" customWidth="1"/>
    <col min="33" max="16384" width="9.140625" style="62"/>
  </cols>
  <sheetData>
    <row r="1" spans="1:30" ht="25.5" customHeight="1">
      <c r="A1" s="281" t="s">
        <v>213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</row>
    <row r="2" spans="1:30" ht="20.25" customHeight="1">
      <c r="A2" s="256" t="s">
        <v>185</v>
      </c>
    </row>
    <row r="3" spans="1:30" ht="15.75" customHeight="1">
      <c r="A3" s="275" t="s">
        <v>200</v>
      </c>
    </row>
    <row r="4" spans="1:30" ht="15">
      <c r="A4" s="276" t="s">
        <v>121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</row>
    <row r="5" spans="1:30" ht="15">
      <c r="A5" s="275" t="s">
        <v>186</v>
      </c>
    </row>
    <row r="6" spans="1:30" ht="15">
      <c r="A6" s="276" t="s">
        <v>187</v>
      </c>
    </row>
    <row r="7" spans="1:30" ht="15">
      <c r="A7" s="276" t="s">
        <v>188</v>
      </c>
    </row>
    <row r="8" spans="1:30" ht="15">
      <c r="A8" s="275" t="s">
        <v>190</v>
      </c>
    </row>
    <row r="9" spans="1:30" ht="15">
      <c r="A9" s="276" t="s">
        <v>189</v>
      </c>
      <c r="R9" s="104"/>
    </row>
    <row r="10" spans="1:30" ht="15">
      <c r="A10" s="276" t="s">
        <v>191</v>
      </c>
      <c r="R10" s="104"/>
    </row>
    <row r="11" spans="1:30" ht="15">
      <c r="A11" s="276" t="s">
        <v>192</v>
      </c>
      <c r="R11" s="104"/>
    </row>
    <row r="12" spans="1:30" ht="15">
      <c r="A12" s="276" t="s">
        <v>193</v>
      </c>
      <c r="R12" s="104"/>
    </row>
    <row r="13" spans="1:30">
      <c r="R13" s="104"/>
    </row>
    <row r="14" spans="1:30" ht="40.5" customHeight="1">
      <c r="A14" s="282" t="s">
        <v>200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35"/>
      <c r="Q14" s="235"/>
      <c r="R14" s="235"/>
      <c r="S14" s="235"/>
      <c r="T14" s="235"/>
      <c r="U14" s="274"/>
      <c r="V14" s="274"/>
      <c r="W14" s="113"/>
      <c r="X14" s="118"/>
      <c r="Y14" s="118"/>
      <c r="Z14" s="118"/>
      <c r="AA14" s="118"/>
      <c r="AB14" s="109"/>
      <c r="AC14" s="118"/>
      <c r="AD14" s="110"/>
    </row>
    <row r="15" spans="1:30" ht="32.25" customHeight="1">
      <c r="A15" s="230"/>
      <c r="B15" s="284">
        <v>2000</v>
      </c>
      <c r="C15" s="284">
        <v>2001</v>
      </c>
      <c r="D15" s="284">
        <v>2002</v>
      </c>
      <c r="E15" s="284">
        <v>2003</v>
      </c>
      <c r="F15" s="284">
        <v>2004</v>
      </c>
      <c r="G15" s="284">
        <v>2005</v>
      </c>
      <c r="H15" s="284">
        <v>2006</v>
      </c>
      <c r="I15" s="284">
        <v>2007</v>
      </c>
      <c r="J15" s="284">
        <v>2008</v>
      </c>
      <c r="K15" s="284">
        <v>2009</v>
      </c>
      <c r="L15" s="284">
        <v>2010</v>
      </c>
      <c r="M15" s="284">
        <v>2011</v>
      </c>
      <c r="N15" s="291">
        <v>2012</v>
      </c>
      <c r="O15" s="291">
        <v>2013</v>
      </c>
      <c r="P15" s="284">
        <v>2014</v>
      </c>
      <c r="Q15" s="284">
        <v>2015</v>
      </c>
      <c r="R15" s="284">
        <v>2016</v>
      </c>
      <c r="S15" s="284">
        <v>2017</v>
      </c>
      <c r="T15" s="284">
        <v>2018</v>
      </c>
      <c r="U15" s="284" t="s">
        <v>165</v>
      </c>
      <c r="V15" s="284" t="s">
        <v>232</v>
      </c>
      <c r="W15" s="101"/>
      <c r="X15" s="286" t="s">
        <v>195</v>
      </c>
      <c r="Y15" s="287"/>
      <c r="Z15" s="287"/>
      <c r="AA15" s="287"/>
      <c r="AB15" s="268"/>
      <c r="AC15" s="272" t="s">
        <v>18</v>
      </c>
    </row>
    <row r="16" spans="1:30" s="104" customFormat="1" ht="14.25" customHeight="1">
      <c r="A16" s="231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92"/>
      <c r="O16" s="292"/>
      <c r="P16" s="285"/>
      <c r="Q16" s="285"/>
      <c r="R16" s="285"/>
      <c r="S16" s="285"/>
      <c r="T16" s="285"/>
      <c r="U16" s="285"/>
      <c r="V16" s="285"/>
      <c r="W16" s="101"/>
      <c r="X16" s="232" t="s">
        <v>233</v>
      </c>
      <c r="Y16" s="232" t="s">
        <v>19</v>
      </c>
      <c r="Z16" s="232" t="s">
        <v>20</v>
      </c>
      <c r="AA16" s="232" t="s">
        <v>234</v>
      </c>
      <c r="AB16" s="103"/>
      <c r="AC16" s="232" t="s">
        <v>235</v>
      </c>
      <c r="AD16" s="101"/>
    </row>
    <row r="17" spans="1:30" ht="18.75" customHeight="1">
      <c r="A17" s="148" t="s">
        <v>23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17"/>
      <c r="T17" s="117"/>
      <c r="U17" s="117"/>
      <c r="V17" s="117"/>
      <c r="W17" s="113"/>
      <c r="X17" s="106"/>
      <c r="Y17" s="106"/>
      <c r="Z17" s="106"/>
      <c r="AA17" s="106"/>
      <c r="AB17" s="109"/>
      <c r="AC17" s="106"/>
      <c r="AD17" s="110"/>
    </row>
    <row r="18" spans="1:30" ht="18.75" customHeight="1">
      <c r="A18" s="269" t="s">
        <v>24</v>
      </c>
      <c r="B18" s="120">
        <v>128414.44500000001</v>
      </c>
      <c r="C18" s="120">
        <v>135775.00900000002</v>
      </c>
      <c r="D18" s="120">
        <v>142554.26300000004</v>
      </c>
      <c r="E18" s="120">
        <v>146067.85800000001</v>
      </c>
      <c r="F18" s="120">
        <v>152248.38799999998</v>
      </c>
      <c r="G18" s="120">
        <v>158552.704</v>
      </c>
      <c r="H18" s="120">
        <v>166260.46899999998</v>
      </c>
      <c r="I18" s="120">
        <v>175483.40099999998</v>
      </c>
      <c r="J18" s="120">
        <v>179102.78100000002</v>
      </c>
      <c r="K18" s="120">
        <v>175416.43700000001</v>
      </c>
      <c r="L18" s="120">
        <v>179610.77899999998</v>
      </c>
      <c r="M18" s="120">
        <v>176096.17099999997</v>
      </c>
      <c r="N18" s="120">
        <v>168295.56899999999</v>
      </c>
      <c r="O18" s="120">
        <v>170492.269</v>
      </c>
      <c r="P18" s="120">
        <v>173053.69100000002</v>
      </c>
      <c r="Q18" s="120">
        <v>179713.15899999996</v>
      </c>
      <c r="R18" s="120">
        <v>186489.81100000005</v>
      </c>
      <c r="S18" s="120">
        <v>195947.21</v>
      </c>
      <c r="T18" s="120">
        <v>205184.12400000001</v>
      </c>
      <c r="U18" s="120">
        <v>213949.28899999999</v>
      </c>
      <c r="V18" s="120">
        <v>202708.68400000001</v>
      </c>
      <c r="W18" s="117"/>
      <c r="X18" s="119">
        <f>((V18/B18)^(1/20)-1)*100</f>
        <v>2.3087842124509317</v>
      </c>
      <c r="Y18" s="119">
        <f>((G18/B18)^(1/5)-1)*100</f>
        <v>4.3066397485458818</v>
      </c>
      <c r="Z18" s="119">
        <f>((L18/G18)^(1/5)-1)*100</f>
        <v>2.5254652374615993</v>
      </c>
      <c r="AA18" s="119">
        <f>((V18/L18)^(1/10)-1)*100</f>
        <v>1.2171246380314305</v>
      </c>
      <c r="AB18" s="109"/>
      <c r="AC18" s="119">
        <f>(V18-U18)/U18*100</f>
        <v>-5.2538641528273473</v>
      </c>
      <c r="AD18" s="110"/>
    </row>
    <row r="19" spans="1:30" ht="18.75" customHeight="1">
      <c r="A19" s="273" t="s">
        <v>166</v>
      </c>
      <c r="B19" s="111">
        <v>177302.09500000003</v>
      </c>
      <c r="C19" s="111">
        <v>180748.26699999999</v>
      </c>
      <c r="D19" s="111">
        <v>182141.69900000002</v>
      </c>
      <c r="E19" s="111">
        <v>180446.83199999999</v>
      </c>
      <c r="F19" s="111">
        <v>183674.549</v>
      </c>
      <c r="G19" s="111">
        <v>185110.60500000001</v>
      </c>
      <c r="H19" s="111">
        <v>188118.715</v>
      </c>
      <c r="I19" s="111">
        <v>192834.06100000002</v>
      </c>
      <c r="J19" s="111">
        <v>193449.68000000002</v>
      </c>
      <c r="K19" s="111">
        <v>187410.027</v>
      </c>
      <c r="L19" s="111">
        <v>190666.511</v>
      </c>
      <c r="M19" s="111">
        <v>187432.49300000002</v>
      </c>
      <c r="N19" s="111">
        <v>179827.80599999998</v>
      </c>
      <c r="O19" s="111">
        <v>178168.63500000001</v>
      </c>
      <c r="P19" s="111">
        <v>179580.06900000002</v>
      </c>
      <c r="Q19" s="111">
        <v>182798.22700000001</v>
      </c>
      <c r="R19" s="111">
        <v>186489.81100000002</v>
      </c>
      <c r="S19" s="111">
        <v>193028.78700000001</v>
      </c>
      <c r="T19" s="111">
        <v>198528.807</v>
      </c>
      <c r="U19" s="111">
        <v>203470.106</v>
      </c>
      <c r="V19" s="111">
        <v>188031.83100000001</v>
      </c>
      <c r="W19" s="117"/>
      <c r="X19" s="109">
        <f>((V19/B19)^(1/20)-1)*100</f>
        <v>0.29421312570201419</v>
      </c>
      <c r="Y19" s="109">
        <f t="shared" ref="Y19:Y20" si="0">((G19/B19)^(1/5)-1)*100</f>
        <v>0.86569529834632508</v>
      </c>
      <c r="Z19" s="109">
        <f t="shared" ref="Z19:Z20" si="1">((L19/G19)^(1/5)-1)*100</f>
        <v>0.59320000375995274</v>
      </c>
      <c r="AA19" s="109">
        <f t="shared" ref="AA19:AA20" si="2">((V19/L19)^(1/10)-1)*100</f>
        <v>-0.13904947600649198</v>
      </c>
      <c r="AB19" s="109"/>
      <c r="AC19" s="109">
        <f t="shared" ref="AC19:AC20" si="3">(V19-U19)/U19*100</f>
        <v>-7.5874905181402887</v>
      </c>
      <c r="AD19" s="110"/>
    </row>
    <row r="20" spans="1:30" ht="18.75" customHeight="1">
      <c r="A20" s="269" t="s">
        <v>25</v>
      </c>
      <c r="B20" s="111">
        <f>B18/B19*100</f>
        <v>72.426919151744926</v>
      </c>
      <c r="C20" s="111">
        <f>C18/C19*100</f>
        <v>75.118290899021474</v>
      </c>
      <c r="D20" s="111">
        <f t="shared" ref="D20:V20" si="4">D18/D19*100</f>
        <v>78.265583214967165</v>
      </c>
      <c r="E20" s="111">
        <f t="shared" si="4"/>
        <v>80.947865019874669</v>
      </c>
      <c r="F20" s="111">
        <f t="shared" si="4"/>
        <v>82.890301802238255</v>
      </c>
      <c r="G20" s="111">
        <f t="shared" si="4"/>
        <v>85.65295543169988</v>
      </c>
      <c r="H20" s="111">
        <f t="shared" si="4"/>
        <v>88.380610616014451</v>
      </c>
      <c r="I20" s="111">
        <f t="shared" si="4"/>
        <v>91.002284601577713</v>
      </c>
      <c r="J20" s="111">
        <f t="shared" si="4"/>
        <v>92.583653278723432</v>
      </c>
      <c r="K20" s="111">
        <f t="shared" si="4"/>
        <v>93.600347755139055</v>
      </c>
      <c r="L20" s="111">
        <f t="shared" si="4"/>
        <v>94.201534426777229</v>
      </c>
      <c r="M20" s="111">
        <f t="shared" si="4"/>
        <v>93.951784016445842</v>
      </c>
      <c r="N20" s="111">
        <f t="shared" si="4"/>
        <v>93.587066841042372</v>
      </c>
      <c r="O20" s="111">
        <f t="shared" si="4"/>
        <v>95.691516635349416</v>
      </c>
      <c r="P20" s="111">
        <f t="shared" si="4"/>
        <v>96.365755934752428</v>
      </c>
      <c r="Q20" s="111">
        <f t="shared" si="4"/>
        <v>98.312309670268277</v>
      </c>
      <c r="R20" s="111">
        <f t="shared" si="4"/>
        <v>100.00000000000003</v>
      </c>
      <c r="S20" s="111">
        <f t="shared" si="4"/>
        <v>101.51191075971482</v>
      </c>
      <c r="T20" s="111">
        <f t="shared" si="4"/>
        <v>103.35231803412792</v>
      </c>
      <c r="U20" s="111">
        <f t="shared" si="4"/>
        <v>105.15023224099562</v>
      </c>
      <c r="V20" s="111">
        <f t="shared" si="4"/>
        <v>107.80551512046914</v>
      </c>
      <c r="W20" s="129"/>
      <c r="X20" s="109">
        <f t="shared" ref="X20" si="5">((V20/B20)^(1/20)-1)*100</f>
        <v>2.0086613414315391</v>
      </c>
      <c r="Y20" s="109">
        <f t="shared" si="0"/>
        <v>3.4114120167632267</v>
      </c>
      <c r="Z20" s="109">
        <f t="shared" si="1"/>
        <v>1.9208706290578359</v>
      </c>
      <c r="AA20" s="109">
        <f t="shared" si="2"/>
        <v>1.358062492818024</v>
      </c>
      <c r="AB20" s="109"/>
      <c r="AC20" s="109">
        <f t="shared" si="3"/>
        <v>2.5252277839841848</v>
      </c>
      <c r="AD20" s="110"/>
    </row>
    <row r="21" spans="1:30" ht="18.75" customHeight="1">
      <c r="A21" s="130" t="s">
        <v>40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9"/>
      <c r="X21" s="106"/>
      <c r="Y21" s="106"/>
      <c r="Z21" s="106"/>
      <c r="AA21" s="106"/>
      <c r="AB21" s="109"/>
      <c r="AC21" s="106"/>
      <c r="AD21" s="110"/>
    </row>
    <row r="22" spans="1:30" ht="18.75" customHeight="1">
      <c r="A22" s="269" t="s">
        <v>24</v>
      </c>
      <c r="B22" s="111">
        <f>B26+B38</f>
        <v>8420.1080000000002</v>
      </c>
      <c r="C22" s="111">
        <f t="shared" ref="C22:V23" si="6">C26+C38</f>
        <v>8761.7659999999996</v>
      </c>
      <c r="D22" s="111">
        <f t="shared" si="6"/>
        <v>8768.1149999999998</v>
      </c>
      <c r="E22" s="111">
        <f t="shared" si="6"/>
        <v>8736.5020000000004</v>
      </c>
      <c r="F22" s="111">
        <f t="shared" si="6"/>
        <v>8907.1329999999998</v>
      </c>
      <c r="G22" s="111">
        <f t="shared" si="6"/>
        <v>8742.0069999999996</v>
      </c>
      <c r="H22" s="111">
        <f t="shared" si="6"/>
        <v>9224.4360000000015</v>
      </c>
      <c r="I22" s="111">
        <f t="shared" si="6"/>
        <v>9048.3119999999999</v>
      </c>
      <c r="J22" s="111">
        <f t="shared" si="6"/>
        <v>9080.0280000000002</v>
      </c>
      <c r="K22" s="111">
        <f t="shared" si="6"/>
        <v>8741.9629999999997</v>
      </c>
      <c r="L22" s="111">
        <f t="shared" si="6"/>
        <v>9231.0590000000011</v>
      </c>
      <c r="M22" s="111">
        <f t="shared" si="6"/>
        <v>8577.8909999999996</v>
      </c>
      <c r="N22" s="111">
        <f t="shared" si="6"/>
        <v>8362.0360000000001</v>
      </c>
      <c r="O22" s="111">
        <f t="shared" si="6"/>
        <v>8957.875</v>
      </c>
      <c r="P22" s="111">
        <f t="shared" si="6"/>
        <v>9111.7610000000004</v>
      </c>
      <c r="Q22" s="111">
        <f t="shared" si="6"/>
        <v>9737.7960000000003</v>
      </c>
      <c r="R22" s="111">
        <f t="shared" si="6"/>
        <v>9739.2520000000004</v>
      </c>
      <c r="S22" s="111">
        <f t="shared" si="6"/>
        <v>10179.196</v>
      </c>
      <c r="T22" s="111">
        <f t="shared" si="6"/>
        <v>10615.324000000001</v>
      </c>
      <c r="U22" s="111">
        <f t="shared" si="6"/>
        <v>10770.229256054639</v>
      </c>
      <c r="V22" s="111">
        <f t="shared" si="6"/>
        <v>10061.770925113868</v>
      </c>
      <c r="W22" s="129"/>
      <c r="X22" s="119">
        <f t="shared" ref="X22:X24" si="7">((V22/B22)^(1/20)-1)*100</f>
        <v>0.89458031854656728</v>
      </c>
      <c r="Y22" s="119">
        <f t="shared" ref="Y22:Y24" si="8">((G22/B22)^(1/5)-1)*100</f>
        <v>0.75316497402391214</v>
      </c>
      <c r="Z22" s="119">
        <f t="shared" ref="Z22:Z24" si="9">((L22/G22)^(1/5)-1)*100</f>
        <v>1.0946272667724966</v>
      </c>
      <c r="AA22" s="119">
        <f t="shared" ref="AA22:AA24" si="10">((V22/L22)^(1/10)-1)*100</f>
        <v>0.86541736001966019</v>
      </c>
      <c r="AB22" s="109"/>
      <c r="AC22" s="119">
        <f t="shared" ref="AC22:AC48" si="11">(V22-U22)/U22*100</f>
        <v>-6.5779317607608174</v>
      </c>
      <c r="AD22" s="110"/>
    </row>
    <row r="23" spans="1:30" ht="18.75" customHeight="1">
      <c r="A23" s="273" t="s">
        <v>166</v>
      </c>
      <c r="B23" s="111">
        <f>B27+B39</f>
        <v>9517.0430353307784</v>
      </c>
      <c r="C23" s="111">
        <f t="shared" si="6"/>
        <v>9645.9517220257294</v>
      </c>
      <c r="D23" s="111">
        <f t="shared" si="6"/>
        <v>9784.3242216244289</v>
      </c>
      <c r="E23" s="111">
        <f t="shared" si="6"/>
        <v>9670.9270995205552</v>
      </c>
      <c r="F23" s="111">
        <f t="shared" si="6"/>
        <v>9972.1310937805392</v>
      </c>
      <c r="G23" s="111">
        <f t="shared" si="6"/>
        <v>9633.4775138798323</v>
      </c>
      <c r="H23" s="111">
        <f t="shared" si="6"/>
        <v>9871.8266423086498</v>
      </c>
      <c r="I23" s="111">
        <f t="shared" si="6"/>
        <v>9766.5781880574323</v>
      </c>
      <c r="J23" s="111">
        <f t="shared" si="6"/>
        <v>9745.8110241650065</v>
      </c>
      <c r="K23" s="111">
        <f t="shared" si="6"/>
        <v>9060.2626120277582</v>
      </c>
      <c r="L23" s="111">
        <f t="shared" si="6"/>
        <v>9424.9018411679681</v>
      </c>
      <c r="M23" s="111">
        <f t="shared" si="6"/>
        <v>9464.6586743863427</v>
      </c>
      <c r="N23" s="111">
        <f t="shared" si="6"/>
        <v>9300.6036951256792</v>
      </c>
      <c r="O23" s="111">
        <f t="shared" si="6"/>
        <v>9418.0071029103947</v>
      </c>
      <c r="P23" s="111">
        <f t="shared" si="6"/>
        <v>9509.310673872702</v>
      </c>
      <c r="Q23" s="111">
        <f t="shared" si="6"/>
        <v>9899.0531547980172</v>
      </c>
      <c r="R23" s="111">
        <f t="shared" si="6"/>
        <v>9739.2520000000004</v>
      </c>
      <c r="S23" s="111">
        <f t="shared" si="6"/>
        <v>10097.674999999999</v>
      </c>
      <c r="T23" s="111">
        <f t="shared" si="6"/>
        <v>10125.988272759962</v>
      </c>
      <c r="U23" s="111">
        <f t="shared" si="6"/>
        <v>10349.489497505536</v>
      </c>
      <c r="V23" s="111">
        <f t="shared" si="6"/>
        <v>9580.5270010944259</v>
      </c>
      <c r="W23" s="129"/>
      <c r="X23" s="109">
        <f t="shared" si="7"/>
        <v>3.3247555772542015E-2</v>
      </c>
      <c r="Y23" s="109">
        <f t="shared" si="8"/>
        <v>0.2434975379734805</v>
      </c>
      <c r="Z23" s="109">
        <f t="shared" si="9"/>
        <v>-0.43682223669204712</v>
      </c>
      <c r="AA23" s="109">
        <f t="shared" si="10"/>
        <v>0.16390700565869221</v>
      </c>
      <c r="AB23" s="109"/>
      <c r="AC23" s="109">
        <f t="shared" si="11"/>
        <v>-7.4299558117958133</v>
      </c>
      <c r="AD23" s="110"/>
    </row>
    <row r="24" spans="1:30" ht="18.75" customHeight="1">
      <c r="A24" s="269" t="s">
        <v>25</v>
      </c>
      <c r="B24" s="111">
        <f>B22/B23*100</f>
        <v>88.473993116784797</v>
      </c>
      <c r="C24" s="111">
        <f>C22/C23*100</f>
        <v>90.833608258615214</v>
      </c>
      <c r="D24" s="111">
        <f t="shared" ref="D24:V24" si="12">D22/D23*100</f>
        <v>89.613904868580548</v>
      </c>
      <c r="E24" s="111">
        <f t="shared" si="12"/>
        <v>90.337791921036398</v>
      </c>
      <c r="F24" s="111">
        <f t="shared" si="12"/>
        <v>89.32025578319201</v>
      </c>
      <c r="G24" s="111">
        <f t="shared" si="12"/>
        <v>90.746119326116556</v>
      </c>
      <c r="H24" s="111">
        <f t="shared" si="12"/>
        <v>93.442037975686659</v>
      </c>
      <c r="I24" s="111">
        <f t="shared" si="12"/>
        <v>92.645672064185931</v>
      </c>
      <c r="J24" s="111">
        <f t="shared" si="12"/>
        <v>93.168521095738683</v>
      </c>
      <c r="K24" s="111">
        <f t="shared" si="12"/>
        <v>96.486861080547413</v>
      </c>
      <c r="L24" s="111">
        <f t="shared" si="12"/>
        <v>97.943290609974724</v>
      </c>
      <c r="M24" s="111">
        <f t="shared" si="12"/>
        <v>90.630748504579984</v>
      </c>
      <c r="N24" s="111">
        <f t="shared" si="12"/>
        <v>89.908529318182104</v>
      </c>
      <c r="O24" s="111">
        <f t="shared" si="12"/>
        <v>95.114336845549801</v>
      </c>
      <c r="P24" s="111">
        <f t="shared" si="12"/>
        <v>95.81936391073026</v>
      </c>
      <c r="Q24" s="111">
        <f t="shared" si="12"/>
        <v>98.370984049925454</v>
      </c>
      <c r="R24" s="111">
        <f t="shared" si="12"/>
        <v>100</v>
      </c>
      <c r="S24" s="111">
        <f t="shared" si="12"/>
        <v>100.80732445835305</v>
      </c>
      <c r="T24" s="111">
        <f t="shared" si="12"/>
        <v>104.83247377005567</v>
      </c>
      <c r="U24" s="111">
        <f t="shared" si="12"/>
        <v>104.06531895752454</v>
      </c>
      <c r="V24" s="111">
        <f t="shared" si="12"/>
        <v>105.02314668039104</v>
      </c>
      <c r="W24" s="129"/>
      <c r="X24" s="109">
        <f t="shared" si="7"/>
        <v>0.86104648586340371</v>
      </c>
      <c r="Y24" s="109">
        <f t="shared" si="8"/>
        <v>0.50842942292328441</v>
      </c>
      <c r="Z24" s="109">
        <f t="shared" si="9"/>
        <v>1.5381685657977595</v>
      </c>
      <c r="AA24" s="109">
        <f t="shared" si="10"/>
        <v>0.70036241130384536</v>
      </c>
      <c r="AB24" s="109"/>
      <c r="AC24" s="109">
        <f t="shared" si="11"/>
        <v>0.92041011593636279</v>
      </c>
      <c r="AD24" s="110"/>
    </row>
    <row r="25" spans="1:30" ht="18.75" customHeight="1">
      <c r="A25" s="130" t="s">
        <v>26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13"/>
      <c r="X25" s="106"/>
      <c r="Y25" s="106"/>
      <c r="Z25" s="106"/>
      <c r="AA25" s="106"/>
      <c r="AB25" s="109"/>
      <c r="AC25" s="119"/>
      <c r="AD25" s="110"/>
    </row>
    <row r="26" spans="1:30" ht="18.75" customHeight="1">
      <c r="A26" s="269" t="s">
        <v>24</v>
      </c>
      <c r="B26" s="111">
        <f>B30+B34</f>
        <v>5189.6450000000004</v>
      </c>
      <c r="C26" s="111">
        <f t="shared" ref="C26:V27" si="13">C30+C34</f>
        <v>5541.8739999999998</v>
      </c>
      <c r="D26" s="111">
        <f t="shared" si="13"/>
        <v>5566.1239999999998</v>
      </c>
      <c r="E26" s="111">
        <f t="shared" si="13"/>
        <v>5692.2569999999996</v>
      </c>
      <c r="F26" s="111">
        <f t="shared" si="13"/>
        <v>5941.5569999999998</v>
      </c>
      <c r="G26" s="111">
        <f t="shared" si="13"/>
        <v>5694.0689999999995</v>
      </c>
      <c r="H26" s="111">
        <f t="shared" si="13"/>
        <v>5975.2260000000006</v>
      </c>
      <c r="I26" s="111">
        <f t="shared" si="13"/>
        <v>5711.2460000000001</v>
      </c>
      <c r="J26" s="111">
        <f t="shared" si="13"/>
        <v>6003.4809999999998</v>
      </c>
      <c r="K26" s="111">
        <f t="shared" si="13"/>
        <v>6000.5689999999995</v>
      </c>
      <c r="L26" s="111">
        <f t="shared" si="13"/>
        <v>6073.3600000000006</v>
      </c>
      <c r="M26" s="111">
        <f t="shared" si="13"/>
        <v>5533.625</v>
      </c>
      <c r="N26" s="111">
        <f t="shared" si="13"/>
        <v>5467.9889999999996</v>
      </c>
      <c r="O26" s="111">
        <f t="shared" si="13"/>
        <v>5989.9279999999999</v>
      </c>
      <c r="P26" s="111">
        <f t="shared" si="13"/>
        <v>6170.0659999999998</v>
      </c>
      <c r="Q26" s="111">
        <f t="shared" si="13"/>
        <v>6550.3119999999999</v>
      </c>
      <c r="R26" s="111">
        <f t="shared" si="13"/>
        <v>6578.3440000000001</v>
      </c>
      <c r="S26" s="111">
        <f t="shared" si="13"/>
        <v>6961.2309999999998</v>
      </c>
      <c r="T26" s="111">
        <f t="shared" si="13"/>
        <v>7102.6880000000001</v>
      </c>
      <c r="U26" s="111">
        <f t="shared" si="13"/>
        <v>7396.8718822900573</v>
      </c>
      <c r="V26" s="111">
        <f t="shared" si="13"/>
        <v>6889.4181374078216</v>
      </c>
      <c r="W26" s="117"/>
      <c r="X26" s="119">
        <f t="shared" ref="X26:X28" si="14">((V26/B26)^(1/20)-1)*100</f>
        <v>1.4266881063906389</v>
      </c>
      <c r="Y26" s="119">
        <f t="shared" ref="Y26:Y28" si="15">((G26/B26)^(1/5)-1)*100</f>
        <v>1.8725119345904373</v>
      </c>
      <c r="Z26" s="119">
        <f t="shared" ref="Z26:Z28" si="16">((L26/G26)^(1/5)-1)*100</f>
        <v>1.2980907317867496</v>
      </c>
      <c r="AA26" s="119">
        <f t="shared" ref="AA26:AA28" si="17">((V26/L26)^(1/10)-1)*100</f>
        <v>1.2687272837158758</v>
      </c>
      <c r="AB26" s="109"/>
      <c r="AC26" s="119">
        <f t="shared" si="11"/>
        <v>-6.8603830505325574</v>
      </c>
      <c r="AD26" s="110"/>
    </row>
    <row r="27" spans="1:30" ht="18.75" customHeight="1">
      <c r="A27" s="273" t="s">
        <v>166</v>
      </c>
      <c r="B27" s="111">
        <f>B31+B35</f>
        <v>6210.6807882797793</v>
      </c>
      <c r="C27" s="111">
        <f t="shared" si="13"/>
        <v>6243.9284769404385</v>
      </c>
      <c r="D27" s="111">
        <f t="shared" si="13"/>
        <v>6353.8788155573366</v>
      </c>
      <c r="E27" s="111">
        <f t="shared" si="13"/>
        <v>6297.5318294732497</v>
      </c>
      <c r="F27" s="111">
        <f t="shared" si="13"/>
        <v>6536.1539357393176</v>
      </c>
      <c r="G27" s="111">
        <f t="shared" si="13"/>
        <v>6203.7694790706082</v>
      </c>
      <c r="H27" s="111">
        <f t="shared" si="13"/>
        <v>6399.1677609451472</v>
      </c>
      <c r="I27" s="111">
        <f t="shared" si="13"/>
        <v>6298.4899169251876</v>
      </c>
      <c r="J27" s="111">
        <f t="shared" si="13"/>
        <v>6593.8287026533581</v>
      </c>
      <c r="K27" s="111">
        <f t="shared" si="13"/>
        <v>6180.110602071074</v>
      </c>
      <c r="L27" s="111">
        <f t="shared" si="13"/>
        <v>6353.3007065494457</v>
      </c>
      <c r="M27" s="111">
        <f t="shared" si="13"/>
        <v>6378.5620991157411</v>
      </c>
      <c r="N27" s="111">
        <f t="shared" si="13"/>
        <v>6331.4902196112125</v>
      </c>
      <c r="O27" s="111">
        <f t="shared" si="13"/>
        <v>6419.3521553263945</v>
      </c>
      <c r="P27" s="111">
        <f t="shared" si="13"/>
        <v>6494.2244015909764</v>
      </c>
      <c r="Q27" s="111">
        <f t="shared" si="13"/>
        <v>6762.3455379587249</v>
      </c>
      <c r="R27" s="111">
        <f t="shared" si="13"/>
        <v>6578.3440000000001</v>
      </c>
      <c r="S27" s="111">
        <f t="shared" si="13"/>
        <v>6956.0370000000003</v>
      </c>
      <c r="T27" s="111">
        <f t="shared" si="13"/>
        <v>6920.3892169012279</v>
      </c>
      <c r="U27" s="111">
        <f t="shared" si="13"/>
        <v>7181.9791442207088</v>
      </c>
      <c r="V27" s="111">
        <f t="shared" si="13"/>
        <v>6661.9881534973847</v>
      </c>
      <c r="W27" s="117"/>
      <c r="X27" s="109">
        <f t="shared" si="14"/>
        <v>0.35135302207820462</v>
      </c>
      <c r="Y27" s="109">
        <f t="shared" si="15"/>
        <v>-2.2266118291447423E-2</v>
      </c>
      <c r="Z27" s="109">
        <f t="shared" si="16"/>
        <v>0.4774840666439184</v>
      </c>
      <c r="AA27" s="109">
        <f t="shared" si="17"/>
        <v>0.47556209804551219</v>
      </c>
      <c r="AB27" s="109"/>
      <c r="AC27" s="109">
        <f t="shared" si="11"/>
        <v>-7.2402186121879435</v>
      </c>
      <c r="AD27" s="110"/>
    </row>
    <row r="28" spans="1:30" ht="18.75" customHeight="1">
      <c r="A28" s="269" t="s">
        <v>25</v>
      </c>
      <c r="B28" s="111">
        <f>B26/B27*100</f>
        <v>83.56000214651857</v>
      </c>
      <c r="C28" s="111">
        <f>C26/C27*100</f>
        <v>88.756205655891023</v>
      </c>
      <c r="D28" s="111">
        <f t="shared" ref="D28:V28" si="18">D26/D27*100</f>
        <v>87.601985520584122</v>
      </c>
      <c r="E28" s="111">
        <f t="shared" si="18"/>
        <v>90.388697574492809</v>
      </c>
      <c r="F28" s="111">
        <f t="shared" si="18"/>
        <v>90.90295391471588</v>
      </c>
      <c r="G28" s="111">
        <f t="shared" si="18"/>
        <v>91.784019686899015</v>
      </c>
      <c r="H28" s="111">
        <f t="shared" si="18"/>
        <v>93.37504849407901</v>
      </c>
      <c r="I28" s="111">
        <f t="shared" si="18"/>
        <v>90.676433166191856</v>
      </c>
      <c r="J28" s="111">
        <f t="shared" si="18"/>
        <v>91.04696634876484</v>
      </c>
      <c r="K28" s="111">
        <f t="shared" si="18"/>
        <v>97.094848075843387</v>
      </c>
      <c r="L28" s="111">
        <f t="shared" si="18"/>
        <v>95.593775275568788</v>
      </c>
      <c r="M28" s="111">
        <f t="shared" si="18"/>
        <v>86.753486350272041</v>
      </c>
      <c r="N28" s="111">
        <f t="shared" si="18"/>
        <v>86.361801255941344</v>
      </c>
      <c r="O28" s="111">
        <f t="shared" si="18"/>
        <v>93.310475186034409</v>
      </c>
      <c r="P28" s="111">
        <f t="shared" si="18"/>
        <v>95.008512463604376</v>
      </c>
      <c r="Q28" s="111">
        <f t="shared" si="18"/>
        <v>96.864497136850986</v>
      </c>
      <c r="R28" s="111">
        <f t="shared" si="18"/>
        <v>100</v>
      </c>
      <c r="S28" s="111">
        <f t="shared" si="18"/>
        <v>100.07466895302596</v>
      </c>
      <c r="T28" s="111">
        <f t="shared" si="18"/>
        <v>102.63422731561911</v>
      </c>
      <c r="U28" s="111">
        <f t="shared" si="18"/>
        <v>102.99211030489097</v>
      </c>
      <c r="V28" s="111">
        <f t="shared" si="18"/>
        <v>103.41384551683781</v>
      </c>
      <c r="W28" s="129"/>
      <c r="X28" s="109">
        <f t="shared" si="14"/>
        <v>1.0715700904160741</v>
      </c>
      <c r="Y28" s="109">
        <f t="shared" si="15"/>
        <v>1.8952000403647418</v>
      </c>
      <c r="Z28" s="109">
        <f t="shared" si="16"/>
        <v>0.81670701925473654</v>
      </c>
      <c r="AA28" s="109">
        <f t="shared" si="17"/>
        <v>0.78941104593810429</v>
      </c>
      <c r="AB28" s="109"/>
      <c r="AC28" s="109">
        <f t="shared" si="11"/>
        <v>0.40948302806725867</v>
      </c>
      <c r="AD28" s="110"/>
    </row>
    <row r="29" spans="1:30" ht="18.75" customHeight="1">
      <c r="A29" s="105" t="s">
        <v>27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13"/>
      <c r="X29" s="106"/>
      <c r="Y29" s="106"/>
      <c r="Z29" s="106"/>
      <c r="AA29" s="106"/>
      <c r="AB29" s="109"/>
      <c r="AC29" s="119"/>
      <c r="AD29" s="110"/>
    </row>
    <row r="30" spans="1:30" ht="18.75" customHeight="1">
      <c r="A30" s="269" t="s">
        <v>24</v>
      </c>
      <c r="B30" s="111">
        <v>2723.24</v>
      </c>
      <c r="C30" s="111">
        <v>2832.96</v>
      </c>
      <c r="D30" s="111">
        <v>2650.16</v>
      </c>
      <c r="E30" s="111">
        <v>2681.82</v>
      </c>
      <c r="F30" s="111">
        <v>2848.16</v>
      </c>
      <c r="G30" s="111">
        <v>2511.64</v>
      </c>
      <c r="H30" s="111">
        <v>2736.09</v>
      </c>
      <c r="I30" s="111">
        <v>2489.86</v>
      </c>
      <c r="J30" s="111">
        <v>2644.58</v>
      </c>
      <c r="K30" s="111">
        <v>2457.31</v>
      </c>
      <c r="L30" s="111">
        <v>2505.54</v>
      </c>
      <c r="M30" s="111">
        <v>2115.5500000000002</v>
      </c>
      <c r="N30" s="111">
        <v>2113.5100000000002</v>
      </c>
      <c r="O30" s="111">
        <v>2480.4499999999998</v>
      </c>
      <c r="P30" s="111">
        <v>2426.37</v>
      </c>
      <c r="Q30" s="111">
        <v>2696.07</v>
      </c>
      <c r="R30" s="111">
        <v>2495.27</v>
      </c>
      <c r="S30" s="111">
        <v>2822.81</v>
      </c>
      <c r="T30" s="111">
        <v>2839.86</v>
      </c>
      <c r="U30" s="111">
        <v>3024.79</v>
      </c>
      <c r="V30" s="111">
        <v>2719.98</v>
      </c>
      <c r="W30" s="117"/>
      <c r="X30" s="119">
        <f t="shared" ref="X30:X32" si="19">((V30/B30)^(1/20)-1)*100</f>
        <v>-5.9889234117704859E-3</v>
      </c>
      <c r="Y30" s="119">
        <f t="shared" ref="Y30:Y32" si="20">((G30/B30)^(1/5)-1)*100</f>
        <v>-1.6047134834109023</v>
      </c>
      <c r="Z30" s="119">
        <f t="shared" ref="Z30:Z32" si="21">((L30/G30)^(1/5)-1)*100</f>
        <v>-4.8621097439782712E-2</v>
      </c>
      <c r="AA30" s="119">
        <f t="shared" ref="AA30:AA32" si="22">((V30/L30)^(1/10)-1)*100</f>
        <v>0.82458358815342692</v>
      </c>
      <c r="AB30" s="109"/>
      <c r="AC30" s="119">
        <f t="shared" si="11"/>
        <v>-10.077063201081726</v>
      </c>
      <c r="AD30" s="110"/>
    </row>
    <row r="31" spans="1:30" ht="18.75" customHeight="1">
      <c r="A31" s="273" t="s">
        <v>166</v>
      </c>
      <c r="B31" s="111">
        <v>2847.4798690825523</v>
      </c>
      <c r="C31" s="111">
        <v>2881.2116373352965</v>
      </c>
      <c r="D31" s="111">
        <v>3009.6221271868844</v>
      </c>
      <c r="E31" s="111">
        <v>2887.2344311055417</v>
      </c>
      <c r="F31" s="111">
        <v>3070.7616079744444</v>
      </c>
      <c r="G31" s="111">
        <v>2666.1834615948833</v>
      </c>
      <c r="H31" s="111">
        <v>2821.9843513156561</v>
      </c>
      <c r="I31" s="111">
        <v>2590.8491572504608</v>
      </c>
      <c r="J31" s="111">
        <v>2848.814430227239</v>
      </c>
      <c r="K31" s="111">
        <v>2670.3501422662976</v>
      </c>
      <c r="L31" s="111">
        <v>2641.400547876508</v>
      </c>
      <c r="M31" s="111">
        <v>2528.5458623994532</v>
      </c>
      <c r="N31" s="111">
        <v>2475.2271363368977</v>
      </c>
      <c r="O31" s="111">
        <v>2552.6749698110516</v>
      </c>
      <c r="P31" s="111">
        <v>2558.8599671174134</v>
      </c>
      <c r="Q31" s="111">
        <v>2801.1552796399164</v>
      </c>
      <c r="R31" s="111">
        <v>2495.27</v>
      </c>
      <c r="S31" s="111">
        <v>2804.34</v>
      </c>
      <c r="T31" s="111">
        <v>2684.1217836127835</v>
      </c>
      <c r="U31" s="111">
        <v>2900.4216259218356</v>
      </c>
      <c r="V31" s="111">
        <v>2599.3225761512022</v>
      </c>
      <c r="W31" s="117"/>
      <c r="X31" s="109">
        <f t="shared" si="19"/>
        <v>-0.45487969014612606</v>
      </c>
      <c r="Y31" s="109">
        <f t="shared" si="20"/>
        <v>-1.3071083982995391</v>
      </c>
      <c r="Z31" s="109">
        <f t="shared" si="21"/>
        <v>-0.18660063701246843</v>
      </c>
      <c r="AA31" s="109">
        <f t="shared" si="22"/>
        <v>-0.1604553685220278</v>
      </c>
      <c r="AB31" s="109"/>
      <c r="AC31" s="109">
        <f t="shared" si="11"/>
        <v>-10.381216547264422</v>
      </c>
      <c r="AD31" s="110"/>
    </row>
    <row r="32" spans="1:30" ht="18.75" customHeight="1">
      <c r="A32" s="269" t="s">
        <v>25</v>
      </c>
      <c r="B32" s="111">
        <f>B30/B31*100</f>
        <v>95.63684820280811</v>
      </c>
      <c r="C32" s="111">
        <f>C30/C31*100</f>
        <v>98.325300484350322</v>
      </c>
      <c r="D32" s="111">
        <f t="shared" ref="D32:V32" si="23">D30/D31*100</f>
        <v>88.05623722859599</v>
      </c>
      <c r="E32" s="111">
        <f t="shared" si="23"/>
        <v>92.885425967059859</v>
      </c>
      <c r="F32" s="111">
        <f t="shared" si="23"/>
        <v>92.750931645218841</v>
      </c>
      <c r="G32" s="111">
        <f t="shared" si="23"/>
        <v>94.203569866027266</v>
      </c>
      <c r="H32" s="111">
        <f t="shared" si="23"/>
        <v>96.956242819857934</v>
      </c>
      <c r="I32" s="111">
        <f t="shared" si="23"/>
        <v>96.102082710302</v>
      </c>
      <c r="J32" s="111">
        <f t="shared" si="23"/>
        <v>92.830897370491485</v>
      </c>
      <c r="K32" s="111">
        <f t="shared" si="23"/>
        <v>92.022014682857559</v>
      </c>
      <c r="L32" s="111">
        <f t="shared" si="23"/>
        <v>94.856495809174803</v>
      </c>
      <c r="M32" s="111">
        <f t="shared" si="23"/>
        <v>83.666665155618631</v>
      </c>
      <c r="N32" s="111">
        <f t="shared" si="23"/>
        <v>85.386507321820787</v>
      </c>
      <c r="O32" s="111">
        <f t="shared" si="23"/>
        <v>97.170616288199128</v>
      </c>
      <c r="P32" s="111">
        <f t="shared" si="23"/>
        <v>94.82230490062085</v>
      </c>
      <c r="Q32" s="111">
        <f t="shared" si="23"/>
        <v>96.248502166098234</v>
      </c>
      <c r="R32" s="111">
        <f t="shared" si="23"/>
        <v>100</v>
      </c>
      <c r="S32" s="111">
        <f t="shared" si="23"/>
        <v>100.65862199305361</v>
      </c>
      <c r="T32" s="111">
        <f t="shared" si="23"/>
        <v>105.80220380975396</v>
      </c>
      <c r="U32" s="111">
        <f t="shared" si="23"/>
        <v>104.28794120712146</v>
      </c>
      <c r="V32" s="111">
        <f t="shared" si="23"/>
        <v>104.64187957877296</v>
      </c>
      <c r="W32" s="129"/>
      <c r="X32" s="109">
        <f t="shared" si="19"/>
        <v>0.45094201035380532</v>
      </c>
      <c r="Y32" s="109">
        <f t="shared" si="20"/>
        <v>-0.30154662638968155</v>
      </c>
      <c r="Z32" s="109">
        <f t="shared" si="21"/>
        <v>0.1382374916126361</v>
      </c>
      <c r="AA32" s="109">
        <f t="shared" si="22"/>
        <v>0.98662204471322568</v>
      </c>
      <c r="AB32" s="109"/>
      <c r="AC32" s="109">
        <f t="shared" si="11"/>
        <v>0.3393857118615029</v>
      </c>
      <c r="AD32" s="110"/>
    </row>
    <row r="33" spans="1:30" ht="18.75" customHeight="1">
      <c r="A33" s="105" t="s">
        <v>28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13"/>
      <c r="X33" s="106"/>
      <c r="Y33" s="106"/>
      <c r="Z33" s="106"/>
      <c r="AA33" s="106"/>
      <c r="AB33" s="109"/>
      <c r="AC33" s="119"/>
      <c r="AD33" s="110"/>
    </row>
    <row r="34" spans="1:30" ht="18.75" customHeight="1">
      <c r="A34" s="269" t="s">
        <v>24</v>
      </c>
      <c r="B34" s="111">
        <v>2466.4050000000002</v>
      </c>
      <c r="C34" s="111">
        <v>2708.9140000000002</v>
      </c>
      <c r="D34" s="111">
        <v>2915.9639999999999</v>
      </c>
      <c r="E34" s="111">
        <v>3010.4369999999999</v>
      </c>
      <c r="F34" s="111">
        <v>3093.3969999999999</v>
      </c>
      <c r="G34" s="111">
        <v>3182.4290000000001</v>
      </c>
      <c r="H34" s="111">
        <v>3239.136</v>
      </c>
      <c r="I34" s="111">
        <v>3221.386</v>
      </c>
      <c r="J34" s="111">
        <v>3358.9009999999998</v>
      </c>
      <c r="K34" s="111">
        <v>3543.259</v>
      </c>
      <c r="L34" s="111">
        <v>3567.82</v>
      </c>
      <c r="M34" s="111">
        <v>3418.0749999999998</v>
      </c>
      <c r="N34" s="111">
        <v>3354.4789999999998</v>
      </c>
      <c r="O34" s="111">
        <v>3509.4780000000001</v>
      </c>
      <c r="P34" s="111">
        <v>3743.6959999999999</v>
      </c>
      <c r="Q34" s="111">
        <v>3854.2420000000002</v>
      </c>
      <c r="R34" s="111">
        <v>4083.0740000000001</v>
      </c>
      <c r="S34" s="111">
        <v>4138.4210000000003</v>
      </c>
      <c r="T34" s="111">
        <v>4262.8280000000004</v>
      </c>
      <c r="U34" s="111">
        <v>4372.0818822900574</v>
      </c>
      <c r="V34" s="111">
        <v>4169.4381374078221</v>
      </c>
      <c r="W34" s="117"/>
      <c r="X34" s="119">
        <f t="shared" ref="X34:X36" si="24">((V34/B34)^(1/20)-1)*100</f>
        <v>2.6598575069233688</v>
      </c>
      <c r="Y34" s="119">
        <f t="shared" ref="Y34:Y36" si="25">((G34/B34)^(1/5)-1)*100</f>
        <v>5.2298293810239205</v>
      </c>
      <c r="Z34" s="119">
        <f t="shared" ref="Z34:Z36" si="26">((L34/G34)^(1/5)-1)*100</f>
        <v>2.3125343279558175</v>
      </c>
      <c r="AA34" s="119">
        <f t="shared" ref="AA34:AA36" si="27">((V34/L34)^(1/10)-1)*100</f>
        <v>1.5704694866125024</v>
      </c>
      <c r="AB34" s="109"/>
      <c r="AC34" s="119">
        <f t="shared" si="11"/>
        <v>-4.6349485288251806</v>
      </c>
      <c r="AD34" s="110"/>
    </row>
    <row r="35" spans="1:30" ht="18.75" customHeight="1">
      <c r="A35" s="273" t="s">
        <v>166</v>
      </c>
      <c r="B35" s="111">
        <v>3363.200919197227</v>
      </c>
      <c r="C35" s="111">
        <v>3362.7168396051425</v>
      </c>
      <c r="D35" s="111">
        <v>3344.2566883704526</v>
      </c>
      <c r="E35" s="111">
        <v>3410.297398367708</v>
      </c>
      <c r="F35" s="111">
        <v>3465.3923277648732</v>
      </c>
      <c r="G35" s="111">
        <v>3537.5860174757249</v>
      </c>
      <c r="H35" s="111">
        <v>3577.1834096294915</v>
      </c>
      <c r="I35" s="111">
        <v>3707.6407596747263</v>
      </c>
      <c r="J35" s="111">
        <v>3745.0142724261191</v>
      </c>
      <c r="K35" s="111">
        <v>3509.7604598047769</v>
      </c>
      <c r="L35" s="111">
        <v>3711.9001586729378</v>
      </c>
      <c r="M35" s="111">
        <v>3850.0162367162875</v>
      </c>
      <c r="N35" s="111">
        <v>3856.2630832743148</v>
      </c>
      <c r="O35" s="111">
        <v>3866.6771855153429</v>
      </c>
      <c r="P35" s="111">
        <v>3935.3644344735635</v>
      </c>
      <c r="Q35" s="111">
        <v>3961.190258318808</v>
      </c>
      <c r="R35" s="111">
        <v>4083.0740000000001</v>
      </c>
      <c r="S35" s="111">
        <v>4151.6970000000001</v>
      </c>
      <c r="T35" s="111">
        <v>4236.2674332884444</v>
      </c>
      <c r="U35" s="111">
        <v>4281.5575182988732</v>
      </c>
      <c r="V35" s="111">
        <v>4062.6655773461825</v>
      </c>
      <c r="W35" s="117"/>
      <c r="X35" s="109">
        <f t="shared" si="24"/>
        <v>0.9492073129225842</v>
      </c>
      <c r="Y35" s="109">
        <f t="shared" si="25"/>
        <v>1.0161562277434255</v>
      </c>
      <c r="Z35" s="109">
        <f t="shared" si="26"/>
        <v>0.96662874763477902</v>
      </c>
      <c r="AA35" s="109">
        <f t="shared" si="27"/>
        <v>0.9070427929290803</v>
      </c>
      <c r="AB35" s="109"/>
      <c r="AC35" s="109">
        <f t="shared" si="11"/>
        <v>-5.1124372384855805</v>
      </c>
      <c r="AD35" s="110"/>
    </row>
    <row r="36" spans="1:30" ht="18.75" customHeight="1">
      <c r="A36" s="269" t="s">
        <v>25</v>
      </c>
      <c r="B36" s="111">
        <f>B34/B35*100</f>
        <v>73.335047749354032</v>
      </c>
      <c r="C36" s="111">
        <f>C34/C35*100</f>
        <v>80.557303192917274</v>
      </c>
      <c r="D36" s="111">
        <f t="shared" ref="D36:V36" si="28">D34/D35*100</f>
        <v>87.19318735730343</v>
      </c>
      <c r="E36" s="111">
        <f t="shared" si="28"/>
        <v>88.274911198093875</v>
      </c>
      <c r="F36" s="111">
        <f t="shared" si="28"/>
        <v>89.265419537510056</v>
      </c>
      <c r="G36" s="111">
        <f t="shared" si="28"/>
        <v>89.960469774551228</v>
      </c>
      <c r="H36" s="111">
        <f t="shared" si="28"/>
        <v>90.549899993399976</v>
      </c>
      <c r="I36" s="111">
        <f t="shared" si="28"/>
        <v>86.885062734141869</v>
      </c>
      <c r="J36" s="111">
        <f t="shared" si="28"/>
        <v>89.689938559940799</v>
      </c>
      <c r="K36" s="111">
        <f t="shared" si="28"/>
        <v>100.95443950032666</v>
      </c>
      <c r="L36" s="111">
        <f t="shared" si="28"/>
        <v>96.118425805815619</v>
      </c>
      <c r="M36" s="111">
        <f t="shared" si="28"/>
        <v>88.780794413358265</v>
      </c>
      <c r="N36" s="111">
        <f t="shared" si="28"/>
        <v>86.987815083190455</v>
      </c>
      <c r="O36" s="111">
        <f t="shared" si="28"/>
        <v>90.762115160442704</v>
      </c>
      <c r="P36" s="111">
        <f t="shared" si="28"/>
        <v>95.129588690832307</v>
      </c>
      <c r="Q36" s="111">
        <f t="shared" si="28"/>
        <v>97.300097916422772</v>
      </c>
      <c r="R36" s="111">
        <f t="shared" si="28"/>
        <v>100</v>
      </c>
      <c r="S36" s="111">
        <f t="shared" si="28"/>
        <v>99.680227145670798</v>
      </c>
      <c r="T36" s="111">
        <f t="shared" si="28"/>
        <v>100.62698040503402</v>
      </c>
      <c r="U36" s="111">
        <f t="shared" si="28"/>
        <v>102.11428583183324</v>
      </c>
      <c r="V36" s="111">
        <f t="shared" si="28"/>
        <v>102.62814051584786</v>
      </c>
      <c r="W36" s="129"/>
      <c r="X36" s="109">
        <f t="shared" si="24"/>
        <v>1.6945652566623171</v>
      </c>
      <c r="Y36" s="109">
        <f t="shared" si="25"/>
        <v>4.1712863670843703</v>
      </c>
      <c r="Z36" s="109">
        <f t="shared" si="26"/>
        <v>1.3330202236276678</v>
      </c>
      <c r="AA36" s="109">
        <f t="shared" si="27"/>
        <v>0.65746322092188336</v>
      </c>
      <c r="AB36" s="109"/>
      <c r="AC36" s="109">
        <f t="shared" si="11"/>
        <v>0.5032152747568136</v>
      </c>
      <c r="AD36" s="110"/>
    </row>
    <row r="37" spans="1:30" ht="18.75" customHeight="1">
      <c r="A37" s="105" t="s">
        <v>29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13"/>
      <c r="X37" s="131"/>
      <c r="Y37" s="131"/>
      <c r="Z37" s="131"/>
      <c r="AA37" s="131"/>
      <c r="AB37" s="109"/>
      <c r="AC37" s="119"/>
      <c r="AD37" s="110"/>
    </row>
    <row r="38" spans="1:30" ht="18.75" customHeight="1">
      <c r="A38" s="269" t="s">
        <v>24</v>
      </c>
      <c r="B38" s="111">
        <f>B42+B46</f>
        <v>3230.4629999999997</v>
      </c>
      <c r="C38" s="111">
        <f t="shared" ref="C38:V39" si="29">C42+C46</f>
        <v>3219.8919999999998</v>
      </c>
      <c r="D38" s="111">
        <f t="shared" si="29"/>
        <v>3201.991</v>
      </c>
      <c r="E38" s="111">
        <f t="shared" si="29"/>
        <v>3044.2449999999999</v>
      </c>
      <c r="F38" s="111">
        <f t="shared" si="29"/>
        <v>2965.576</v>
      </c>
      <c r="G38" s="111">
        <f t="shared" si="29"/>
        <v>3047.9380000000001</v>
      </c>
      <c r="H38" s="111">
        <f t="shared" si="29"/>
        <v>3249.21</v>
      </c>
      <c r="I38" s="111">
        <f t="shared" si="29"/>
        <v>3337.0660000000003</v>
      </c>
      <c r="J38" s="111">
        <f t="shared" si="29"/>
        <v>3076.547</v>
      </c>
      <c r="K38" s="111">
        <f t="shared" si="29"/>
        <v>2741.3940000000002</v>
      </c>
      <c r="L38" s="111">
        <f t="shared" si="29"/>
        <v>3157.6990000000001</v>
      </c>
      <c r="M38" s="111">
        <f t="shared" si="29"/>
        <v>3044.2660000000001</v>
      </c>
      <c r="N38" s="111">
        <f t="shared" si="29"/>
        <v>2894.047</v>
      </c>
      <c r="O38" s="111">
        <f t="shared" si="29"/>
        <v>2967.9470000000001</v>
      </c>
      <c r="P38" s="111">
        <f t="shared" si="29"/>
        <v>2941.6950000000002</v>
      </c>
      <c r="Q38" s="111">
        <f t="shared" si="29"/>
        <v>3187.4839999999999</v>
      </c>
      <c r="R38" s="111">
        <f t="shared" si="29"/>
        <v>3160.9079999999999</v>
      </c>
      <c r="S38" s="111">
        <f t="shared" si="29"/>
        <v>3217.9650000000001</v>
      </c>
      <c r="T38" s="111">
        <f t="shared" si="29"/>
        <v>3512.6359999999995</v>
      </c>
      <c r="U38" s="111">
        <f t="shared" si="29"/>
        <v>3373.3573737645825</v>
      </c>
      <c r="V38" s="111">
        <f t="shared" si="29"/>
        <v>3172.3527877060465</v>
      </c>
      <c r="W38" s="117"/>
      <c r="X38" s="119">
        <f t="shared" ref="X38:X40" si="30">((V38/B38)^(1/20)-1)*100</f>
        <v>-9.0718594277860998E-2</v>
      </c>
      <c r="Y38" s="119">
        <f t="shared" ref="Y38:Y40" si="31">((G38/B38)^(1/5)-1)*100</f>
        <v>-1.1564644273279856</v>
      </c>
      <c r="Z38" s="119">
        <f t="shared" ref="Z38:Z40" si="32">((L38/G38)^(1/5)-1)*100</f>
        <v>0.710075190744619</v>
      </c>
      <c r="AA38" s="119">
        <f t="shared" ref="AA38:AA40" si="33">((V38/L38)^(1/10)-1)*100</f>
        <v>4.630991087144487E-2</v>
      </c>
      <c r="AB38" s="109"/>
      <c r="AC38" s="119">
        <f t="shared" si="11"/>
        <v>-5.9585915095091133</v>
      </c>
      <c r="AD38" s="110"/>
    </row>
    <row r="39" spans="1:30" ht="18.75" customHeight="1">
      <c r="A39" s="273" t="s">
        <v>166</v>
      </c>
      <c r="B39" s="111">
        <f>B43+B47</f>
        <v>3306.3622470509986</v>
      </c>
      <c r="C39" s="111">
        <f t="shared" si="29"/>
        <v>3402.0232450852918</v>
      </c>
      <c r="D39" s="111">
        <f t="shared" si="29"/>
        <v>3430.4454060670923</v>
      </c>
      <c r="E39" s="111">
        <f t="shared" si="29"/>
        <v>3373.3952700473064</v>
      </c>
      <c r="F39" s="111">
        <f t="shared" si="29"/>
        <v>3435.9771580412216</v>
      </c>
      <c r="G39" s="111">
        <f t="shared" si="29"/>
        <v>3429.7080348092231</v>
      </c>
      <c r="H39" s="111">
        <f t="shared" si="29"/>
        <v>3472.6588813635035</v>
      </c>
      <c r="I39" s="111">
        <f t="shared" si="29"/>
        <v>3468.0882711322456</v>
      </c>
      <c r="J39" s="111">
        <f t="shared" si="29"/>
        <v>3151.9823215116485</v>
      </c>
      <c r="K39" s="111">
        <f t="shared" si="29"/>
        <v>2880.1520099566837</v>
      </c>
      <c r="L39" s="111">
        <f t="shared" si="29"/>
        <v>3071.6011346185223</v>
      </c>
      <c r="M39" s="111">
        <f t="shared" si="29"/>
        <v>3086.0965752706015</v>
      </c>
      <c r="N39" s="111">
        <f t="shared" si="29"/>
        <v>2969.1134755144667</v>
      </c>
      <c r="O39" s="111">
        <f t="shared" si="29"/>
        <v>2998.6549475840006</v>
      </c>
      <c r="P39" s="111">
        <f t="shared" si="29"/>
        <v>3015.0862722817255</v>
      </c>
      <c r="Q39" s="111">
        <f t="shared" si="29"/>
        <v>3136.7076168392932</v>
      </c>
      <c r="R39" s="111">
        <f t="shared" si="29"/>
        <v>3160.9079999999999</v>
      </c>
      <c r="S39" s="111">
        <f t="shared" si="29"/>
        <v>3141.6379999999999</v>
      </c>
      <c r="T39" s="111">
        <f t="shared" si="29"/>
        <v>3205.5990558587346</v>
      </c>
      <c r="U39" s="111">
        <f t="shared" si="29"/>
        <v>3167.5103532848275</v>
      </c>
      <c r="V39" s="111">
        <f t="shared" si="29"/>
        <v>2918.5388475970412</v>
      </c>
      <c r="W39" s="117"/>
      <c r="X39" s="109">
        <f t="shared" si="30"/>
        <v>-0.62188558516852455</v>
      </c>
      <c r="Y39" s="109">
        <f t="shared" si="31"/>
        <v>0.73522098467022623</v>
      </c>
      <c r="Z39" s="109">
        <f t="shared" si="32"/>
        <v>-2.1813795312417228</v>
      </c>
      <c r="AA39" s="109">
        <f t="shared" si="33"/>
        <v>-0.50985452177098045</v>
      </c>
      <c r="AB39" s="109"/>
      <c r="AC39" s="109">
        <f t="shared" si="11"/>
        <v>-7.8601639116851958</v>
      </c>
      <c r="AD39" s="110"/>
    </row>
    <row r="40" spans="1:30" ht="18.75" customHeight="1">
      <c r="A40" s="269" t="s">
        <v>25</v>
      </c>
      <c r="B40" s="111">
        <f>B38/B39*100</f>
        <v>97.704448533469233</v>
      </c>
      <c r="C40" s="111">
        <f>C38/C39*100</f>
        <v>94.646384461117179</v>
      </c>
      <c r="D40" s="111">
        <f t="shared" ref="D40:V40" si="34">D38/D39*100</f>
        <v>93.340386479754272</v>
      </c>
      <c r="E40" s="111">
        <f t="shared" si="34"/>
        <v>90.242760077069448</v>
      </c>
      <c r="F40" s="111">
        <f t="shared" si="34"/>
        <v>86.309537683033156</v>
      </c>
      <c r="G40" s="111">
        <f t="shared" si="34"/>
        <v>88.868730780156369</v>
      </c>
      <c r="H40" s="111">
        <f t="shared" si="34"/>
        <v>93.565481407843649</v>
      </c>
      <c r="I40" s="111">
        <f t="shared" si="34"/>
        <v>96.222060660253334</v>
      </c>
      <c r="J40" s="111">
        <f t="shared" si="34"/>
        <v>97.60673399096126</v>
      </c>
      <c r="K40" s="111">
        <f t="shared" si="34"/>
        <v>95.182267829024397</v>
      </c>
      <c r="L40" s="111">
        <f t="shared" si="34"/>
        <v>102.8030288311562</v>
      </c>
      <c r="M40" s="111">
        <f t="shared" si="34"/>
        <v>98.644547432319627</v>
      </c>
      <c r="N40" s="111">
        <f t="shared" si="34"/>
        <v>97.471754578141883</v>
      </c>
      <c r="O40" s="111">
        <f t="shared" si="34"/>
        <v>98.975942610244587</v>
      </c>
      <c r="P40" s="111">
        <f t="shared" si="34"/>
        <v>97.565864932077545</v>
      </c>
      <c r="Q40" s="111">
        <f t="shared" si="34"/>
        <v>101.61877960470768</v>
      </c>
      <c r="R40" s="111">
        <f t="shared" si="34"/>
        <v>100</v>
      </c>
      <c r="S40" s="111">
        <f t="shared" si="34"/>
        <v>102.42952879994449</v>
      </c>
      <c r="T40" s="111">
        <f t="shared" si="34"/>
        <v>109.57814557563294</v>
      </c>
      <c r="U40" s="111">
        <f t="shared" si="34"/>
        <v>106.4987007940253</v>
      </c>
      <c r="V40" s="111">
        <f t="shared" si="34"/>
        <v>108.69660996008264</v>
      </c>
      <c r="W40" s="129"/>
      <c r="X40" s="109">
        <f t="shared" si="30"/>
        <v>0.53449091283159778</v>
      </c>
      <c r="Y40" s="109">
        <f t="shared" si="31"/>
        <v>-1.8778788526071621</v>
      </c>
      <c r="Z40" s="109">
        <f t="shared" si="32"/>
        <v>2.955934880424782</v>
      </c>
      <c r="AA40" s="109">
        <f t="shared" si="33"/>
        <v>0.55901459382641239</v>
      </c>
      <c r="AB40" s="109"/>
      <c r="AC40" s="109">
        <f t="shared" si="11"/>
        <v>2.0637896515829124</v>
      </c>
      <c r="AD40" s="110"/>
    </row>
    <row r="41" spans="1:30" ht="18.75" customHeight="1">
      <c r="A41" s="105" t="s">
        <v>30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13"/>
      <c r="X41" s="106"/>
      <c r="Y41" s="106"/>
      <c r="Z41" s="106"/>
      <c r="AA41" s="106"/>
      <c r="AB41" s="109"/>
      <c r="AC41" s="119"/>
      <c r="AD41" s="110"/>
    </row>
    <row r="42" spans="1:30" ht="18.75" customHeight="1">
      <c r="A42" s="269" t="s">
        <v>24</v>
      </c>
      <c r="B42" s="111">
        <v>676.2</v>
      </c>
      <c r="C42" s="111">
        <v>757.2</v>
      </c>
      <c r="D42" s="111">
        <v>786.1</v>
      </c>
      <c r="E42" s="111">
        <v>741.1</v>
      </c>
      <c r="F42" s="111">
        <v>736</v>
      </c>
      <c r="G42" s="111">
        <v>694.9</v>
      </c>
      <c r="H42" s="111">
        <v>706.9</v>
      </c>
      <c r="I42" s="111">
        <v>687.9</v>
      </c>
      <c r="J42" s="111">
        <v>686</v>
      </c>
      <c r="K42" s="111">
        <v>644.20000000000005</v>
      </c>
      <c r="L42" s="111">
        <v>700.05799999999999</v>
      </c>
      <c r="M42" s="111">
        <v>771.31399999999996</v>
      </c>
      <c r="N42" s="111">
        <v>792.178</v>
      </c>
      <c r="O42" s="111">
        <v>860.84699999999998</v>
      </c>
      <c r="P42" s="111">
        <v>866.50199999999995</v>
      </c>
      <c r="Q42" s="111">
        <v>914.39700000000005</v>
      </c>
      <c r="R42" s="111">
        <v>906.76800000000003</v>
      </c>
      <c r="S42" s="111">
        <v>895.83699999999999</v>
      </c>
      <c r="T42" s="111">
        <v>912.24199999999996</v>
      </c>
      <c r="U42" s="111">
        <v>952.90002521083761</v>
      </c>
      <c r="V42" s="111">
        <v>837.79680371625045</v>
      </c>
      <c r="W42" s="117"/>
      <c r="X42" s="119">
        <f t="shared" ref="X42:X44" si="35">((V42/B42)^(1/20)-1)*100</f>
        <v>1.0771939191767332</v>
      </c>
      <c r="Y42" s="119">
        <f t="shared" ref="Y42:Y44" si="36">((G42/B42)^(1/5)-1)*100</f>
        <v>0.54707220547753899</v>
      </c>
      <c r="Z42" s="119">
        <f t="shared" ref="Z42:Z44" si="37">((L42/G42)^(1/5)-1)*100</f>
        <v>0.14801420171890456</v>
      </c>
      <c r="AA42" s="119">
        <f t="shared" ref="AA42:AA44" si="38">((V42/L42)^(1/10)-1)*100</f>
        <v>1.8123513632102295</v>
      </c>
      <c r="AB42" s="109"/>
      <c r="AC42" s="119">
        <f t="shared" si="11"/>
        <v>-12.079254743341995</v>
      </c>
      <c r="AD42" s="110"/>
    </row>
    <row r="43" spans="1:30" ht="18.75" customHeight="1">
      <c r="A43" s="273" t="s">
        <v>166</v>
      </c>
      <c r="B43" s="111">
        <v>738.78515751743123</v>
      </c>
      <c r="C43" s="111">
        <v>799.20340538893947</v>
      </c>
      <c r="D43" s="111">
        <v>865.59259476950501</v>
      </c>
      <c r="E43" s="111">
        <v>797.76343329157407</v>
      </c>
      <c r="F43" s="111">
        <v>806.15981000143006</v>
      </c>
      <c r="G43" s="111">
        <v>773.51910030300257</v>
      </c>
      <c r="H43" s="111">
        <v>778.9734730062471</v>
      </c>
      <c r="I43" s="111">
        <v>752.08571980020315</v>
      </c>
      <c r="J43" s="111">
        <v>752.41371182802709</v>
      </c>
      <c r="K43" s="111">
        <v>727.40637563315977</v>
      </c>
      <c r="L43" s="111">
        <v>763.53957032465473</v>
      </c>
      <c r="M43" s="111">
        <v>820.5854295915874</v>
      </c>
      <c r="N43" s="111">
        <v>843.66630313334804</v>
      </c>
      <c r="O43" s="111">
        <v>883.15209023545401</v>
      </c>
      <c r="P43" s="111">
        <v>867.83832222447802</v>
      </c>
      <c r="Q43" s="111">
        <v>909.21904143730012</v>
      </c>
      <c r="R43" s="111">
        <v>906.76800000000003</v>
      </c>
      <c r="S43" s="111">
        <v>888.52200000000005</v>
      </c>
      <c r="T43" s="111">
        <v>851.24687762394285</v>
      </c>
      <c r="U43" s="111">
        <v>911.98052255401115</v>
      </c>
      <c r="V43" s="111">
        <v>818.98382737944314</v>
      </c>
      <c r="W43" s="117"/>
      <c r="X43" s="109">
        <f t="shared" si="35"/>
        <v>0.5166157746726352</v>
      </c>
      <c r="Y43" s="109">
        <f t="shared" si="36"/>
        <v>0.92309861439552332</v>
      </c>
      <c r="Z43" s="109">
        <f t="shared" si="37"/>
        <v>-0.2593712939225612</v>
      </c>
      <c r="AA43" s="109">
        <f t="shared" si="38"/>
        <v>0.70345657324357713</v>
      </c>
      <c r="AB43" s="109"/>
      <c r="AC43" s="109">
        <f t="shared" si="11"/>
        <v>-10.197223830409204</v>
      </c>
      <c r="AD43" s="110"/>
    </row>
    <row r="44" spans="1:30" ht="18.75" customHeight="1">
      <c r="A44" s="269" t="s">
        <v>25</v>
      </c>
      <c r="B44" s="111">
        <f>B42/B43*100</f>
        <v>91.528639025757016</v>
      </c>
      <c r="C44" s="111">
        <f>C42/C43*100</f>
        <v>94.74434103937557</v>
      </c>
      <c r="D44" s="111">
        <f t="shared" ref="D44:V44" si="39">D42/D43*100</f>
        <v>90.816396160289159</v>
      </c>
      <c r="E44" s="111">
        <f t="shared" si="39"/>
        <v>92.897213518827186</v>
      </c>
      <c r="F44" s="111">
        <f t="shared" si="39"/>
        <v>91.297034517100812</v>
      </c>
      <c r="G44" s="111">
        <f t="shared" si="39"/>
        <v>89.836178541395299</v>
      </c>
      <c r="H44" s="111">
        <f t="shared" si="39"/>
        <v>90.74763448258409</v>
      </c>
      <c r="I44" s="111">
        <f t="shared" si="39"/>
        <v>91.465637744424328</v>
      </c>
      <c r="J44" s="111">
        <f t="shared" si="39"/>
        <v>91.173245412198611</v>
      </c>
      <c r="K44" s="111">
        <f t="shared" si="39"/>
        <v>88.561225413960116</v>
      </c>
      <c r="L44" s="111">
        <f t="shared" si="39"/>
        <v>91.685883378950152</v>
      </c>
      <c r="M44" s="111">
        <f t="shared" si="39"/>
        <v>93.995575863915803</v>
      </c>
      <c r="N44" s="111">
        <f t="shared" si="39"/>
        <v>93.897077204325669</v>
      </c>
      <c r="O44" s="111">
        <f t="shared" si="39"/>
        <v>97.474377235578146</v>
      </c>
      <c r="P44" s="111">
        <f t="shared" si="39"/>
        <v>99.846017145099935</v>
      </c>
      <c r="Q44" s="111">
        <f t="shared" si="39"/>
        <v>100.56949517406879</v>
      </c>
      <c r="R44" s="111">
        <f t="shared" si="39"/>
        <v>100</v>
      </c>
      <c r="S44" s="111">
        <f t="shared" si="39"/>
        <v>100.82327730770875</v>
      </c>
      <c r="T44" s="111">
        <f t="shared" si="39"/>
        <v>107.16538573936516</v>
      </c>
      <c r="U44" s="111">
        <f t="shared" si="39"/>
        <v>104.48688339771017</v>
      </c>
      <c r="V44" s="111">
        <f t="shared" si="39"/>
        <v>102.29711206837923</v>
      </c>
      <c r="W44" s="129"/>
      <c r="X44" s="109">
        <f t="shared" si="35"/>
        <v>0.55769699385894711</v>
      </c>
      <c r="Y44" s="109">
        <f t="shared" si="36"/>
        <v>-0.372587062902896</v>
      </c>
      <c r="Z44" s="109">
        <f t="shared" si="37"/>
        <v>0.40844488442315363</v>
      </c>
      <c r="AA44" s="109">
        <f t="shared" si="38"/>
        <v>1.1011486871457477</v>
      </c>
      <c r="AB44" s="109"/>
      <c r="AC44" s="109">
        <f t="shared" si="11"/>
        <v>-2.0957380085651276</v>
      </c>
      <c r="AD44" s="110"/>
    </row>
    <row r="45" spans="1:30" ht="18.75" customHeight="1">
      <c r="A45" s="105" t="s">
        <v>31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13"/>
      <c r="X45" s="106"/>
      <c r="Y45" s="106"/>
      <c r="Z45" s="106"/>
      <c r="AA45" s="106"/>
      <c r="AB45" s="109"/>
      <c r="AC45" s="119"/>
      <c r="AD45" s="110"/>
    </row>
    <row r="46" spans="1:30" ht="18.75" customHeight="1">
      <c r="A46" s="271" t="s">
        <v>24</v>
      </c>
      <c r="B46" s="120">
        <v>2554.2629999999999</v>
      </c>
      <c r="C46" s="120">
        <v>2462.692</v>
      </c>
      <c r="D46" s="120">
        <v>2415.8910000000001</v>
      </c>
      <c r="E46" s="120">
        <v>2303.145</v>
      </c>
      <c r="F46" s="120">
        <v>2229.576</v>
      </c>
      <c r="G46" s="120">
        <v>2353.038</v>
      </c>
      <c r="H46" s="120">
        <v>2542.31</v>
      </c>
      <c r="I46" s="120">
        <v>2649.1660000000002</v>
      </c>
      <c r="J46" s="120">
        <v>2390.547</v>
      </c>
      <c r="K46" s="120">
        <v>2097.194</v>
      </c>
      <c r="L46" s="120">
        <v>2457.6410000000001</v>
      </c>
      <c r="M46" s="120">
        <v>2272.9520000000002</v>
      </c>
      <c r="N46" s="120">
        <v>2101.8690000000001</v>
      </c>
      <c r="O46" s="120">
        <v>2107.1</v>
      </c>
      <c r="P46" s="120">
        <v>2075.1930000000002</v>
      </c>
      <c r="Q46" s="120">
        <v>2273.087</v>
      </c>
      <c r="R46" s="120">
        <v>2254.14</v>
      </c>
      <c r="S46" s="120">
        <v>2322.1280000000002</v>
      </c>
      <c r="T46" s="120">
        <v>2600.3939999999998</v>
      </c>
      <c r="U46" s="120">
        <v>2420.4573485537449</v>
      </c>
      <c r="V46" s="120">
        <v>2334.555983989796</v>
      </c>
      <c r="W46" s="117"/>
      <c r="X46" s="119">
        <f t="shared" ref="X46:X48" si="40">((V46/B46)^(1/20)-1)*100</f>
        <v>-0.44870037714822564</v>
      </c>
      <c r="Y46" s="119">
        <f t="shared" ref="Y46:Y48" si="41">((G46/B46)^(1/5)-1)*100</f>
        <v>-1.6277362147487984</v>
      </c>
      <c r="Z46" s="119">
        <f t="shared" ref="Z46:Z48" si="42">((L46/G46)^(1/5)-1)*100</f>
        <v>0.87368832189633761</v>
      </c>
      <c r="AA46" s="119">
        <f t="shared" ref="AA46:AA48" si="43">((V46/L46)^(1/10)-1)*100</f>
        <v>-0.51248459858076467</v>
      </c>
      <c r="AB46" s="109"/>
      <c r="AC46" s="119">
        <f t="shared" si="11"/>
        <v>-3.548972454122195</v>
      </c>
      <c r="AD46" s="110"/>
    </row>
    <row r="47" spans="1:30" ht="18.75" customHeight="1">
      <c r="A47" s="273" t="s">
        <v>166</v>
      </c>
      <c r="B47" s="111">
        <v>2567.5770895335672</v>
      </c>
      <c r="C47" s="111">
        <v>2602.8198396963526</v>
      </c>
      <c r="D47" s="111">
        <v>2564.8528112975873</v>
      </c>
      <c r="E47" s="111">
        <v>2575.6318367557324</v>
      </c>
      <c r="F47" s="111">
        <v>2629.8173480397918</v>
      </c>
      <c r="G47" s="111">
        <v>2656.1889345062204</v>
      </c>
      <c r="H47" s="111">
        <v>2693.6854083572562</v>
      </c>
      <c r="I47" s="111">
        <v>2716.0025513320425</v>
      </c>
      <c r="J47" s="111">
        <v>2399.5686096836212</v>
      </c>
      <c r="K47" s="111">
        <v>2152.745634323524</v>
      </c>
      <c r="L47" s="111">
        <v>2308.0615642938674</v>
      </c>
      <c r="M47" s="111">
        <v>2265.5111456790141</v>
      </c>
      <c r="N47" s="111">
        <v>2125.4471723811184</v>
      </c>
      <c r="O47" s="111">
        <v>2115.5028573485465</v>
      </c>
      <c r="P47" s="111">
        <v>2147.2479500572476</v>
      </c>
      <c r="Q47" s="111">
        <v>2227.4885754019933</v>
      </c>
      <c r="R47" s="111">
        <v>2254.14</v>
      </c>
      <c r="S47" s="111">
        <v>2253.116</v>
      </c>
      <c r="T47" s="111">
        <v>2354.3521782347916</v>
      </c>
      <c r="U47" s="111">
        <v>2255.5298307308162</v>
      </c>
      <c r="V47" s="111">
        <v>2099.5550202175982</v>
      </c>
      <c r="W47" s="117"/>
      <c r="X47" s="109">
        <f t="shared" si="40"/>
        <v>-1.0011411827212324</v>
      </c>
      <c r="Y47" s="109">
        <f t="shared" si="41"/>
        <v>0.68090119402022253</v>
      </c>
      <c r="Z47" s="109">
        <f t="shared" si="42"/>
        <v>-2.7705822238865307</v>
      </c>
      <c r="AA47" s="109">
        <f t="shared" si="43"/>
        <v>-0.94235767099106749</v>
      </c>
      <c r="AB47" s="109"/>
      <c r="AC47" s="109">
        <f t="shared" si="11"/>
        <v>-6.9152182510785272</v>
      </c>
      <c r="AD47" s="110"/>
    </row>
    <row r="48" spans="1:30" ht="18.75" customHeight="1">
      <c r="A48" s="132" t="s">
        <v>25</v>
      </c>
      <c r="B48" s="115">
        <f>B46/B47*100</f>
        <v>99.481453172804791</v>
      </c>
      <c r="C48" s="115">
        <f>C46/C47*100</f>
        <v>94.616306608731705</v>
      </c>
      <c r="D48" s="115">
        <f t="shared" ref="D48:V48" si="44">D46/D47*100</f>
        <v>94.192188704106343</v>
      </c>
      <c r="E48" s="115">
        <f t="shared" si="44"/>
        <v>89.420582830698464</v>
      </c>
      <c r="F48" s="115">
        <f t="shared" si="44"/>
        <v>84.780640817579098</v>
      </c>
      <c r="G48" s="115">
        <f t="shared" si="44"/>
        <v>88.586996558564636</v>
      </c>
      <c r="H48" s="115">
        <f t="shared" si="44"/>
        <v>94.380360531797493</v>
      </c>
      <c r="I48" s="115">
        <f t="shared" si="44"/>
        <v>97.539157269964178</v>
      </c>
      <c r="J48" s="115">
        <f t="shared" si="44"/>
        <v>99.624032017787954</v>
      </c>
      <c r="K48" s="115">
        <f t="shared" si="44"/>
        <v>97.419498456398884</v>
      </c>
      <c r="L48" s="115">
        <f t="shared" si="44"/>
        <v>106.48073855655124</v>
      </c>
      <c r="M48" s="115">
        <f t="shared" si="44"/>
        <v>100.32844041995459</v>
      </c>
      <c r="N48" s="115">
        <f t="shared" si="44"/>
        <v>98.890672387086255</v>
      </c>
      <c r="O48" s="115">
        <f t="shared" si="44"/>
        <v>99.602796218432985</v>
      </c>
      <c r="P48" s="115">
        <f t="shared" si="44"/>
        <v>96.644311614998799</v>
      </c>
      <c r="Q48" s="115">
        <f t="shared" si="44"/>
        <v>102.04707782125335</v>
      </c>
      <c r="R48" s="115">
        <f t="shared" si="44"/>
        <v>100</v>
      </c>
      <c r="S48" s="115">
        <f t="shared" si="44"/>
        <v>103.06295814330022</v>
      </c>
      <c r="T48" s="115">
        <f t="shared" si="44"/>
        <v>110.45051050729724</v>
      </c>
      <c r="U48" s="115">
        <f t="shared" si="44"/>
        <v>107.31214083608418</v>
      </c>
      <c r="V48" s="115">
        <f t="shared" si="44"/>
        <v>111.19289380412818</v>
      </c>
      <c r="W48" s="129"/>
      <c r="X48" s="116">
        <f t="shared" si="40"/>
        <v>0.55802744816750849</v>
      </c>
      <c r="Y48" s="116">
        <f t="shared" si="41"/>
        <v>-2.2930241797499251</v>
      </c>
      <c r="Z48" s="116">
        <f t="shared" si="42"/>
        <v>3.7481151580835315</v>
      </c>
      <c r="AA48" s="116">
        <f t="shared" si="43"/>
        <v>0.43396255180647714</v>
      </c>
      <c r="AB48" s="109"/>
      <c r="AC48" s="116">
        <f t="shared" si="11"/>
        <v>3.6163223823590633</v>
      </c>
      <c r="AD48" s="110"/>
    </row>
    <row r="49" spans="1:30" ht="15" customHeight="1">
      <c r="A49" s="269" t="s">
        <v>32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29"/>
      <c r="X49" s="109"/>
      <c r="Y49" s="109"/>
      <c r="Z49" s="109"/>
      <c r="AA49" s="109"/>
      <c r="AB49" s="109"/>
      <c r="AC49" s="109"/>
      <c r="AD49" s="110"/>
    </row>
    <row r="50" spans="1:30" ht="15" customHeight="1">
      <c r="A50" s="288" t="s">
        <v>167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69"/>
      <c r="S50" s="269"/>
      <c r="T50" s="269"/>
      <c r="U50" s="269"/>
      <c r="V50" s="269"/>
      <c r="W50" s="129"/>
      <c r="X50" s="109"/>
      <c r="Y50" s="109"/>
      <c r="Z50" s="109"/>
      <c r="AA50" s="109"/>
      <c r="AB50" s="109"/>
      <c r="AC50" s="109"/>
      <c r="AD50" s="110"/>
    </row>
    <row r="51" spans="1:30" ht="15" customHeight="1">
      <c r="A51" s="269" t="s">
        <v>236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29"/>
      <c r="X51" s="109"/>
      <c r="Y51" s="109"/>
      <c r="Z51" s="109"/>
      <c r="AA51" s="109"/>
      <c r="AB51" s="109"/>
      <c r="AC51" s="109"/>
      <c r="AD51" s="110"/>
    </row>
    <row r="52" spans="1:30" ht="15" customHeight="1">
      <c r="A52" s="133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29"/>
      <c r="X52" s="109"/>
      <c r="Y52" s="109"/>
      <c r="Z52" s="109"/>
      <c r="AA52" s="109"/>
      <c r="AB52" s="109"/>
      <c r="AC52" s="109"/>
      <c r="AD52" s="110"/>
    </row>
    <row r="53" spans="1:30" ht="40.5" customHeight="1">
      <c r="A53" s="283" t="s">
        <v>121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100"/>
      <c r="S53" s="100"/>
      <c r="T53" s="100"/>
      <c r="U53" s="100"/>
      <c r="V53" s="100"/>
      <c r="W53" s="113"/>
      <c r="X53" s="62"/>
      <c r="Y53" s="62"/>
      <c r="Z53" s="62"/>
      <c r="AC53" s="67"/>
      <c r="AD53" s="110"/>
    </row>
    <row r="54" spans="1:30" ht="32.25" customHeight="1">
      <c r="A54" s="233"/>
      <c r="B54" s="289">
        <v>2000</v>
      </c>
      <c r="C54" s="289">
        <v>2001</v>
      </c>
      <c r="D54" s="289">
        <v>2002</v>
      </c>
      <c r="E54" s="289">
        <v>2003</v>
      </c>
      <c r="F54" s="289">
        <v>2004</v>
      </c>
      <c r="G54" s="289">
        <v>2005</v>
      </c>
      <c r="H54" s="289">
        <v>2006</v>
      </c>
      <c r="I54" s="289">
        <v>2007</v>
      </c>
      <c r="J54" s="289">
        <v>2008</v>
      </c>
      <c r="K54" s="289">
        <v>2009</v>
      </c>
      <c r="L54" s="289">
        <v>2010</v>
      </c>
      <c r="M54" s="289">
        <v>2011</v>
      </c>
      <c r="N54" s="295">
        <v>2012</v>
      </c>
      <c r="O54" s="295">
        <v>2013</v>
      </c>
      <c r="P54" s="289">
        <v>2014</v>
      </c>
      <c r="Q54" s="289">
        <v>2015</v>
      </c>
      <c r="R54" s="284">
        <v>2016</v>
      </c>
      <c r="S54" s="284">
        <v>2017</v>
      </c>
      <c r="T54" s="284">
        <v>2018</v>
      </c>
      <c r="U54" s="284" t="s">
        <v>165</v>
      </c>
      <c r="V54" s="284" t="s">
        <v>232</v>
      </c>
      <c r="W54" s="101"/>
      <c r="X54" s="293"/>
      <c r="Y54" s="293"/>
      <c r="Z54" s="293"/>
      <c r="AA54" s="293"/>
      <c r="AB54" s="268"/>
      <c r="AC54" s="268"/>
    </row>
    <row r="55" spans="1:30" s="104" customFormat="1" ht="14.25" customHeight="1">
      <c r="A55" s="234"/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6"/>
      <c r="O55" s="296"/>
      <c r="P55" s="290"/>
      <c r="Q55" s="290"/>
      <c r="R55" s="285"/>
      <c r="S55" s="285"/>
      <c r="T55" s="285"/>
      <c r="U55" s="285"/>
      <c r="V55" s="285"/>
      <c r="W55" s="101"/>
      <c r="X55" s="103"/>
      <c r="Y55" s="103"/>
      <c r="Z55" s="103"/>
      <c r="AA55" s="103"/>
      <c r="AB55" s="103"/>
      <c r="AC55" s="103"/>
      <c r="AD55" s="101"/>
    </row>
    <row r="56" spans="1:30" ht="18.75" customHeight="1">
      <c r="A56" s="105" t="s">
        <v>111</v>
      </c>
      <c r="B56" s="134">
        <v>100</v>
      </c>
      <c r="C56" s="134">
        <v>100</v>
      </c>
      <c r="D56" s="134">
        <v>100</v>
      </c>
      <c r="E56" s="134">
        <v>100</v>
      </c>
      <c r="F56" s="134">
        <v>100</v>
      </c>
      <c r="G56" s="134">
        <v>100</v>
      </c>
      <c r="H56" s="134">
        <v>100</v>
      </c>
      <c r="I56" s="134">
        <v>100</v>
      </c>
      <c r="J56" s="134">
        <v>100</v>
      </c>
      <c r="K56" s="134">
        <v>100</v>
      </c>
      <c r="L56" s="134">
        <v>100</v>
      </c>
      <c r="M56" s="134">
        <v>100</v>
      </c>
      <c r="N56" s="134">
        <v>100</v>
      </c>
      <c r="O56" s="134">
        <v>100</v>
      </c>
      <c r="P56" s="134">
        <v>100</v>
      </c>
      <c r="Q56" s="134">
        <v>100</v>
      </c>
      <c r="R56" s="134">
        <v>100</v>
      </c>
      <c r="S56" s="134">
        <v>100</v>
      </c>
      <c r="T56" s="134">
        <v>100</v>
      </c>
      <c r="U56" s="134">
        <v>100</v>
      </c>
      <c r="V56" s="134">
        <v>100</v>
      </c>
      <c r="W56" s="113"/>
      <c r="X56" s="62"/>
      <c r="Y56" s="62"/>
      <c r="Z56" s="62"/>
      <c r="AC56" s="67"/>
      <c r="AD56" s="110"/>
    </row>
    <row r="57" spans="1:30" ht="18.75" customHeight="1">
      <c r="A57" s="135" t="s">
        <v>112</v>
      </c>
      <c r="B57" s="119">
        <f>B58+B59</f>
        <v>4.0413249459591558</v>
      </c>
      <c r="C57" s="119">
        <f t="shared" ref="C57:V57" si="45">C58+C59</f>
        <v>4.0816598288717474</v>
      </c>
      <c r="D57" s="119">
        <f t="shared" si="45"/>
        <v>3.9045650988353806</v>
      </c>
      <c r="E57" s="119">
        <f t="shared" si="45"/>
        <v>3.896994915883548</v>
      </c>
      <c r="F57" s="119">
        <f t="shared" si="45"/>
        <v>3.9025418121339985</v>
      </c>
      <c r="G57" s="119">
        <f t="shared" si="45"/>
        <v>3.5912783928301852</v>
      </c>
      <c r="H57" s="119">
        <f t="shared" si="45"/>
        <v>3.5938945895791985</v>
      </c>
      <c r="I57" s="119">
        <f t="shared" si="45"/>
        <v>3.2545790470518634</v>
      </c>
      <c r="J57" s="119">
        <f t="shared" si="45"/>
        <v>3.3519753107574575</v>
      </c>
      <c r="K57" s="119">
        <f t="shared" si="45"/>
        <v>3.4207564026625397</v>
      </c>
      <c r="L57" s="119">
        <f t="shared" si="45"/>
        <v>3.3814006229548177</v>
      </c>
      <c r="M57" s="119">
        <f t="shared" si="45"/>
        <v>3.142388030685801</v>
      </c>
      <c r="N57" s="119">
        <f t="shared" si="45"/>
        <v>3.2490391948465382</v>
      </c>
      <c r="O57" s="119">
        <f t="shared" si="45"/>
        <v>3.5133135567572276</v>
      </c>
      <c r="P57" s="119">
        <f t="shared" si="45"/>
        <v>3.5654056058243793</v>
      </c>
      <c r="Q57" s="119">
        <f t="shared" si="45"/>
        <v>3.6448705461796491</v>
      </c>
      <c r="R57" s="119">
        <f t="shared" si="45"/>
        <v>3.5274549128048607</v>
      </c>
      <c r="S57" s="119">
        <f t="shared" si="45"/>
        <v>3.5526053165033584</v>
      </c>
      <c r="T57" s="119">
        <f t="shared" si="45"/>
        <v>3.4616167476973025</v>
      </c>
      <c r="U57" s="119">
        <f t="shared" si="45"/>
        <v>3.4573014553416241</v>
      </c>
      <c r="V57" s="119">
        <f t="shared" si="45"/>
        <v>3.398679327131255</v>
      </c>
      <c r="W57" s="113"/>
      <c r="X57" s="62"/>
      <c r="Y57" s="62"/>
      <c r="Z57" s="62"/>
      <c r="AC57" s="67"/>
      <c r="AD57" s="110"/>
    </row>
    <row r="58" spans="1:30" ht="18.75" customHeight="1">
      <c r="A58" s="136" t="s">
        <v>35</v>
      </c>
      <c r="B58" s="109">
        <f>B30/B18*100</f>
        <v>2.1206648519954276</v>
      </c>
      <c r="C58" s="109">
        <f t="shared" ref="C58:V58" si="46">C30/C18*100</f>
        <v>2.0865106331902359</v>
      </c>
      <c r="D58" s="109">
        <f t="shared" si="46"/>
        <v>1.8590534889861547</v>
      </c>
      <c r="E58" s="109">
        <f t="shared" si="46"/>
        <v>1.8360096716144081</v>
      </c>
      <c r="F58" s="109">
        <f t="shared" si="46"/>
        <v>1.8707324507107426</v>
      </c>
      <c r="G58" s="109">
        <f t="shared" si="46"/>
        <v>1.584104172704617</v>
      </c>
      <c r="H58" s="109">
        <f t="shared" si="46"/>
        <v>1.6456647911897808</v>
      </c>
      <c r="I58" s="109">
        <f t="shared" si="46"/>
        <v>1.4188578439963109</v>
      </c>
      <c r="J58" s="109">
        <f t="shared" si="46"/>
        <v>1.4765711538560642</v>
      </c>
      <c r="K58" s="109">
        <f t="shared" si="46"/>
        <v>1.4008436392993204</v>
      </c>
      <c r="L58" s="109">
        <f t="shared" si="46"/>
        <v>1.3949830928576954</v>
      </c>
      <c r="M58" s="109">
        <f t="shared" si="46"/>
        <v>1.2013605906286289</v>
      </c>
      <c r="N58" s="109">
        <f t="shared" si="46"/>
        <v>1.2558322316851969</v>
      </c>
      <c r="O58" s="109">
        <f t="shared" si="46"/>
        <v>1.4548753527352023</v>
      </c>
      <c r="P58" s="109">
        <f t="shared" si="46"/>
        <v>1.4020908690124381</v>
      </c>
      <c r="Q58" s="109">
        <f t="shared" si="46"/>
        <v>1.5002073387402872</v>
      </c>
      <c r="R58" s="109">
        <f t="shared" si="46"/>
        <v>1.3380194803243162</v>
      </c>
      <c r="S58" s="109">
        <f t="shared" si="46"/>
        <v>1.440597189416476</v>
      </c>
      <c r="T58" s="109">
        <f t="shared" si="46"/>
        <v>1.3840544505285408</v>
      </c>
      <c r="U58" s="109">
        <f t="shared" si="46"/>
        <v>1.4137882926079741</v>
      </c>
      <c r="V58" s="109">
        <f t="shared" si="46"/>
        <v>1.3418172060157028</v>
      </c>
      <c r="W58" s="113"/>
      <c r="X58" s="62"/>
      <c r="Y58" s="62"/>
      <c r="Z58" s="62"/>
      <c r="AC58" s="67"/>
      <c r="AD58" s="110"/>
    </row>
    <row r="59" spans="1:30" ht="18.75" customHeight="1">
      <c r="A59" s="136" t="s">
        <v>36</v>
      </c>
      <c r="B59" s="116">
        <f>B34/B18*100</f>
        <v>1.9206600939637282</v>
      </c>
      <c r="C59" s="116">
        <f t="shared" ref="C59:V59" si="47">C34/C18*100</f>
        <v>1.9951491956815115</v>
      </c>
      <c r="D59" s="116">
        <f t="shared" si="47"/>
        <v>2.0455116098492256</v>
      </c>
      <c r="E59" s="116">
        <f t="shared" si="47"/>
        <v>2.0609852442691396</v>
      </c>
      <c r="F59" s="116">
        <f t="shared" si="47"/>
        <v>2.0318093614232557</v>
      </c>
      <c r="G59" s="116">
        <f t="shared" si="47"/>
        <v>2.007174220125568</v>
      </c>
      <c r="H59" s="116">
        <f t="shared" si="47"/>
        <v>1.9482297983894177</v>
      </c>
      <c r="I59" s="116">
        <f t="shared" si="47"/>
        <v>1.8357212030555528</v>
      </c>
      <c r="J59" s="116">
        <f t="shared" si="47"/>
        <v>1.8754041569013935</v>
      </c>
      <c r="K59" s="116">
        <f t="shared" si="47"/>
        <v>2.019912763363219</v>
      </c>
      <c r="L59" s="116">
        <f t="shared" si="47"/>
        <v>1.9864175300971221</v>
      </c>
      <c r="M59" s="116">
        <f t="shared" si="47"/>
        <v>1.9410274400571721</v>
      </c>
      <c r="N59" s="116">
        <f t="shared" si="47"/>
        <v>1.9932069631613414</v>
      </c>
      <c r="O59" s="116">
        <f t="shared" si="47"/>
        <v>2.0584382040220253</v>
      </c>
      <c r="P59" s="116">
        <f t="shared" si="47"/>
        <v>2.163314736811941</v>
      </c>
      <c r="Q59" s="116">
        <f t="shared" si="47"/>
        <v>2.1446632074393621</v>
      </c>
      <c r="R59" s="116">
        <f t="shared" si="47"/>
        <v>2.1894354324805443</v>
      </c>
      <c r="S59" s="116">
        <f t="shared" si="47"/>
        <v>2.1120081270868827</v>
      </c>
      <c r="T59" s="116">
        <f t="shared" si="47"/>
        <v>2.0775622971687615</v>
      </c>
      <c r="U59" s="116">
        <f t="shared" si="47"/>
        <v>2.04351316273365</v>
      </c>
      <c r="V59" s="116">
        <f t="shared" si="47"/>
        <v>2.0568621211155524</v>
      </c>
      <c r="W59" s="113"/>
      <c r="X59" s="62"/>
      <c r="Y59" s="62"/>
      <c r="Z59" s="62"/>
      <c r="AC59" s="67"/>
      <c r="AD59" s="110"/>
    </row>
    <row r="60" spans="1:30" ht="18.75" customHeight="1">
      <c r="A60" s="137" t="s">
        <v>113</v>
      </c>
      <c r="B60" s="109">
        <f>B61+B62</f>
        <v>2.5156539048235578</v>
      </c>
      <c r="C60" s="109">
        <f t="shared" ref="C60:V60" si="48">C61+C62</f>
        <v>2.3714909125876025</v>
      </c>
      <c r="D60" s="109">
        <f t="shared" si="48"/>
        <v>2.2461559076630344</v>
      </c>
      <c r="E60" s="109">
        <f t="shared" si="48"/>
        <v>2.0841306511114857</v>
      </c>
      <c r="F60" s="109">
        <f t="shared" si="48"/>
        <v>1.9478537927114212</v>
      </c>
      <c r="G60" s="109">
        <f t="shared" si="48"/>
        <v>1.9223500597000225</v>
      </c>
      <c r="H60" s="109">
        <f t="shared" si="48"/>
        <v>1.954288965707176</v>
      </c>
      <c r="I60" s="109">
        <f t="shared" si="48"/>
        <v>1.9016419678348955</v>
      </c>
      <c r="J60" s="109">
        <f t="shared" si="48"/>
        <v>1.7177550135304709</v>
      </c>
      <c r="K60" s="109">
        <f t="shared" si="48"/>
        <v>1.5627919748478301</v>
      </c>
      <c r="L60" s="109">
        <f t="shared" si="48"/>
        <v>1.7580787843473473</v>
      </c>
      <c r="M60" s="109">
        <f t="shared" si="48"/>
        <v>1.7287519556572306</v>
      </c>
      <c r="N60" s="109">
        <f t="shared" si="48"/>
        <v>1.7196216259264676</v>
      </c>
      <c r="O60" s="109">
        <f t="shared" si="48"/>
        <v>1.7408103120499849</v>
      </c>
      <c r="P60" s="109">
        <f t="shared" si="48"/>
        <v>1.6998741737325904</v>
      </c>
      <c r="Q60" s="109">
        <f t="shared" si="48"/>
        <v>1.7736508654883758</v>
      </c>
      <c r="R60" s="109">
        <f t="shared" si="48"/>
        <v>1.6949494361383632</v>
      </c>
      <c r="S60" s="109">
        <f t="shared" si="48"/>
        <v>1.642261198819825</v>
      </c>
      <c r="T60" s="109">
        <f t="shared" si="48"/>
        <v>1.7119433665345374</v>
      </c>
      <c r="U60" s="109">
        <f t="shared" si="48"/>
        <v>1.576708849808135</v>
      </c>
      <c r="V60" s="109">
        <f t="shared" si="48"/>
        <v>1.5649811962205065</v>
      </c>
      <c r="W60" s="113"/>
      <c r="X60" s="62"/>
      <c r="Y60" s="62"/>
      <c r="Z60" s="62"/>
      <c r="AC60" s="67"/>
      <c r="AD60" s="110"/>
    </row>
    <row r="61" spans="1:30" ht="18.75" customHeight="1">
      <c r="A61" s="136" t="s">
        <v>38</v>
      </c>
      <c r="B61" s="109">
        <f>B42/B18*100</f>
        <v>0.52657627418784547</v>
      </c>
      <c r="C61" s="109">
        <f t="shared" ref="C61:V61" si="49">C42/C18*100</f>
        <v>0.55768731342893885</v>
      </c>
      <c r="D61" s="109">
        <f t="shared" si="49"/>
        <v>0.55143913865276684</v>
      </c>
      <c r="E61" s="109">
        <f t="shared" si="49"/>
        <v>0.50736692530946814</v>
      </c>
      <c r="F61" s="109">
        <f t="shared" si="49"/>
        <v>0.48342055352336477</v>
      </c>
      <c r="G61" s="109">
        <f t="shared" si="49"/>
        <v>0.43827697823431633</v>
      </c>
      <c r="H61" s="109">
        <f t="shared" si="49"/>
        <v>0.42517623356397488</v>
      </c>
      <c r="I61" s="109">
        <f t="shared" si="49"/>
        <v>0.39200288806802874</v>
      </c>
      <c r="J61" s="109">
        <f t="shared" si="49"/>
        <v>0.38302029492216533</v>
      </c>
      <c r="K61" s="109">
        <f t="shared" si="49"/>
        <v>0.36724038580261437</v>
      </c>
      <c r="L61" s="109">
        <f t="shared" si="49"/>
        <v>0.38976391277719474</v>
      </c>
      <c r="M61" s="109">
        <f t="shared" si="49"/>
        <v>0.43800725229851828</v>
      </c>
      <c r="N61" s="109">
        <f t="shared" si="49"/>
        <v>0.47070639156281058</v>
      </c>
      <c r="O61" s="109">
        <f t="shared" si="49"/>
        <v>0.50491849574715908</v>
      </c>
      <c r="P61" s="109">
        <f t="shared" si="49"/>
        <v>0.50071281056929318</v>
      </c>
      <c r="Q61" s="109">
        <f t="shared" si="49"/>
        <v>0.50880915181063635</v>
      </c>
      <c r="R61" s="109">
        <f t="shared" si="49"/>
        <v>0.48622924498540021</v>
      </c>
      <c r="S61" s="109">
        <f t="shared" si="49"/>
        <v>0.45718283000814353</v>
      </c>
      <c r="T61" s="109">
        <f t="shared" si="49"/>
        <v>0.44459677591819918</v>
      </c>
      <c r="U61" s="109">
        <f t="shared" si="49"/>
        <v>0.44538592750866196</v>
      </c>
      <c r="V61" s="109">
        <f t="shared" si="49"/>
        <v>0.41330089426077599</v>
      </c>
      <c r="W61" s="113"/>
      <c r="X61" s="62"/>
      <c r="Y61" s="62"/>
      <c r="Z61" s="62"/>
      <c r="AC61" s="67"/>
      <c r="AD61" s="110"/>
    </row>
    <row r="62" spans="1:30" ht="18.75" customHeight="1">
      <c r="A62" s="138" t="s">
        <v>39</v>
      </c>
      <c r="B62" s="116">
        <f>B46/B18*100</f>
        <v>1.9890776306357123</v>
      </c>
      <c r="C62" s="116">
        <f t="shared" ref="C62:V62" si="50">C46/C18*100</f>
        <v>1.8138035991586636</v>
      </c>
      <c r="D62" s="116">
        <f t="shared" si="50"/>
        <v>1.6947167690102676</v>
      </c>
      <c r="E62" s="116">
        <f t="shared" si="50"/>
        <v>1.5767637258020173</v>
      </c>
      <c r="F62" s="116">
        <f t="shared" si="50"/>
        <v>1.4644332391880566</v>
      </c>
      <c r="G62" s="116">
        <f t="shared" si="50"/>
        <v>1.4840730814657062</v>
      </c>
      <c r="H62" s="116">
        <f t="shared" si="50"/>
        <v>1.5291127321432012</v>
      </c>
      <c r="I62" s="116">
        <f t="shared" si="50"/>
        <v>1.5096390797668666</v>
      </c>
      <c r="J62" s="116">
        <f t="shared" si="50"/>
        <v>1.3347347186083056</v>
      </c>
      <c r="K62" s="116">
        <f t="shared" si="50"/>
        <v>1.1955515890452157</v>
      </c>
      <c r="L62" s="116">
        <f t="shared" si="50"/>
        <v>1.3683148715701525</v>
      </c>
      <c r="M62" s="116">
        <f t="shared" si="50"/>
        <v>1.2907447033587123</v>
      </c>
      <c r="N62" s="116">
        <f t="shared" si="50"/>
        <v>1.2489152343636571</v>
      </c>
      <c r="O62" s="116">
        <f t="shared" si="50"/>
        <v>1.2358918163028259</v>
      </c>
      <c r="P62" s="116">
        <f t="shared" si="50"/>
        <v>1.1991613631632971</v>
      </c>
      <c r="Q62" s="116">
        <f t="shared" si="50"/>
        <v>1.2648417136777395</v>
      </c>
      <c r="R62" s="116">
        <f t="shared" si="50"/>
        <v>1.208720191152963</v>
      </c>
      <c r="S62" s="116">
        <f t="shared" si="50"/>
        <v>1.1850783688116815</v>
      </c>
      <c r="T62" s="116">
        <f t="shared" si="50"/>
        <v>1.2673465906163381</v>
      </c>
      <c r="U62" s="116">
        <f t="shared" si="50"/>
        <v>1.131322922299473</v>
      </c>
      <c r="V62" s="116">
        <f t="shared" si="50"/>
        <v>1.1516803019597306</v>
      </c>
      <c r="W62" s="113"/>
      <c r="X62" s="62"/>
      <c r="Y62" s="62"/>
      <c r="Z62" s="62"/>
      <c r="AC62" s="67"/>
      <c r="AD62" s="110"/>
    </row>
    <row r="63" spans="1:30" ht="18.75" customHeight="1">
      <c r="A63" s="128" t="s">
        <v>199</v>
      </c>
      <c r="B63" s="106">
        <f>B60+B57</f>
        <v>6.5569788507827136</v>
      </c>
      <c r="C63" s="106">
        <f t="shared" ref="C63:V63" si="51">C60+C57</f>
        <v>6.4531507414593499</v>
      </c>
      <c r="D63" s="106">
        <f t="shared" si="51"/>
        <v>6.150721006498415</v>
      </c>
      <c r="E63" s="106">
        <f t="shared" si="51"/>
        <v>5.9811255669950336</v>
      </c>
      <c r="F63" s="106">
        <f t="shared" si="51"/>
        <v>5.8503956048454198</v>
      </c>
      <c r="G63" s="106">
        <f t="shared" si="51"/>
        <v>5.5136284525302077</v>
      </c>
      <c r="H63" s="106">
        <f t="shared" si="51"/>
        <v>5.548183555286375</v>
      </c>
      <c r="I63" s="106">
        <f t="shared" si="51"/>
        <v>5.1562210148867589</v>
      </c>
      <c r="J63" s="106">
        <f t="shared" si="51"/>
        <v>5.0697303242879279</v>
      </c>
      <c r="K63" s="106">
        <f t="shared" si="51"/>
        <v>4.9835483775103695</v>
      </c>
      <c r="L63" s="106">
        <f t="shared" si="51"/>
        <v>5.139479407302165</v>
      </c>
      <c r="M63" s="106">
        <f t="shared" si="51"/>
        <v>4.8711399863430316</v>
      </c>
      <c r="N63" s="106">
        <f t="shared" si="51"/>
        <v>4.9686608207730059</v>
      </c>
      <c r="O63" s="106">
        <f t="shared" si="51"/>
        <v>5.2541238688072127</v>
      </c>
      <c r="P63" s="106">
        <f t="shared" si="51"/>
        <v>5.2652797795569697</v>
      </c>
      <c r="Q63" s="106">
        <f t="shared" si="51"/>
        <v>5.4185214116680251</v>
      </c>
      <c r="R63" s="106">
        <f t="shared" si="51"/>
        <v>5.2224043489432237</v>
      </c>
      <c r="S63" s="106">
        <f t="shared" si="51"/>
        <v>5.1948665153231834</v>
      </c>
      <c r="T63" s="106">
        <f t="shared" si="51"/>
        <v>5.1735601142318401</v>
      </c>
      <c r="U63" s="106">
        <f t="shared" si="51"/>
        <v>5.0340103051497591</v>
      </c>
      <c r="V63" s="106">
        <f t="shared" si="51"/>
        <v>4.963660523351761</v>
      </c>
      <c r="W63" s="113"/>
      <c r="X63" s="62"/>
      <c r="Y63" s="62"/>
      <c r="Z63" s="62"/>
      <c r="AC63" s="67"/>
      <c r="AD63" s="110"/>
    </row>
    <row r="64" spans="1:30" ht="15" customHeight="1">
      <c r="A64" s="269" t="s">
        <v>32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29"/>
      <c r="X64" s="109"/>
      <c r="Y64" s="109"/>
      <c r="Z64" s="109"/>
      <c r="AA64" s="109"/>
      <c r="AB64" s="109"/>
      <c r="AC64" s="109"/>
      <c r="AD64" s="110"/>
    </row>
    <row r="65" spans="1:30" ht="15" customHeight="1">
      <c r="A65" s="294" t="s">
        <v>167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69"/>
      <c r="S65" s="269"/>
      <c r="T65" s="269"/>
      <c r="U65" s="269"/>
      <c r="V65" s="269"/>
      <c r="W65" s="129"/>
      <c r="X65" s="109"/>
      <c r="Y65" s="109"/>
      <c r="Z65" s="109"/>
      <c r="AA65" s="109"/>
      <c r="AB65" s="109"/>
      <c r="AC65" s="109"/>
      <c r="AD65" s="110"/>
    </row>
    <row r="66" spans="1:30" ht="15" customHeight="1">
      <c r="A66" s="269" t="s">
        <v>236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269"/>
      <c r="S66" s="269"/>
      <c r="T66" s="269"/>
      <c r="U66" s="269"/>
      <c r="V66" s="269"/>
      <c r="W66" s="129"/>
      <c r="X66" s="109"/>
      <c r="Y66" s="109"/>
      <c r="Z66" s="109"/>
      <c r="AA66" s="109"/>
      <c r="AB66" s="109"/>
      <c r="AC66" s="109"/>
      <c r="AD66" s="110"/>
    </row>
    <row r="67" spans="1:30" ht="15" customHeight="1">
      <c r="A67" s="133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29"/>
      <c r="X67" s="109"/>
      <c r="Y67" s="109"/>
      <c r="Z67" s="109"/>
      <c r="AA67" s="109"/>
      <c r="AB67" s="109"/>
      <c r="AC67" s="109"/>
      <c r="AD67" s="110"/>
    </row>
    <row r="68" spans="1:30" ht="40.5" customHeight="1">
      <c r="A68" s="228" t="s">
        <v>41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29"/>
      <c r="X68" s="109"/>
      <c r="Y68" s="109"/>
      <c r="Z68" s="109"/>
      <c r="AA68" s="109"/>
      <c r="AB68" s="109"/>
      <c r="AC68" s="109"/>
      <c r="AD68" s="110"/>
    </row>
    <row r="69" spans="1:30" ht="32.25" customHeight="1">
      <c r="A69" s="230"/>
      <c r="B69" s="284">
        <v>2000</v>
      </c>
      <c r="C69" s="284">
        <v>2001</v>
      </c>
      <c r="D69" s="284">
        <v>2002</v>
      </c>
      <c r="E69" s="284">
        <v>2003</v>
      </c>
      <c r="F69" s="284">
        <v>2004</v>
      </c>
      <c r="G69" s="284">
        <v>2005</v>
      </c>
      <c r="H69" s="284">
        <v>2006</v>
      </c>
      <c r="I69" s="284">
        <v>2007</v>
      </c>
      <c r="J69" s="284">
        <v>2008</v>
      </c>
      <c r="K69" s="284">
        <v>2009</v>
      </c>
      <c r="L69" s="284">
        <v>2010</v>
      </c>
      <c r="M69" s="284">
        <v>2011</v>
      </c>
      <c r="N69" s="291">
        <v>2012</v>
      </c>
      <c r="O69" s="291">
        <v>2013</v>
      </c>
      <c r="P69" s="284">
        <v>2014</v>
      </c>
      <c r="Q69" s="284">
        <v>2015</v>
      </c>
      <c r="R69" s="284">
        <v>2016</v>
      </c>
      <c r="S69" s="284">
        <v>2017</v>
      </c>
      <c r="T69" s="284">
        <v>2018</v>
      </c>
      <c r="U69" s="284" t="s">
        <v>165</v>
      </c>
      <c r="V69" s="284" t="s">
        <v>232</v>
      </c>
      <c r="W69" s="101"/>
      <c r="X69" s="286" t="s">
        <v>195</v>
      </c>
      <c r="Y69" s="287"/>
      <c r="Z69" s="287"/>
      <c r="AA69" s="287"/>
      <c r="AB69" s="268"/>
      <c r="AC69" s="272" t="s">
        <v>18</v>
      </c>
    </row>
    <row r="70" spans="1:30" s="104" customFormat="1" ht="14.25" customHeight="1">
      <c r="A70" s="231"/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92"/>
      <c r="O70" s="292"/>
      <c r="P70" s="285"/>
      <c r="Q70" s="285"/>
      <c r="R70" s="285"/>
      <c r="S70" s="285"/>
      <c r="T70" s="285"/>
      <c r="U70" s="285"/>
      <c r="V70" s="285"/>
      <c r="W70" s="101"/>
      <c r="X70" s="232" t="s">
        <v>233</v>
      </c>
      <c r="Y70" s="232" t="s">
        <v>19</v>
      </c>
      <c r="Z70" s="232" t="s">
        <v>20</v>
      </c>
      <c r="AA70" s="232" t="s">
        <v>234</v>
      </c>
      <c r="AB70" s="103"/>
      <c r="AC70" s="232" t="s">
        <v>235</v>
      </c>
      <c r="AD70" s="101"/>
    </row>
    <row r="71" spans="1:30" ht="18.75" customHeight="1">
      <c r="A71" s="105" t="s">
        <v>33</v>
      </c>
      <c r="B71" s="139">
        <v>50400.58600000001</v>
      </c>
      <c r="C71" s="139">
        <v>51125.576000000001</v>
      </c>
      <c r="D71" s="139">
        <v>50228.847999999998</v>
      </c>
      <c r="E71" s="139">
        <v>49329.680000000008</v>
      </c>
      <c r="F71" s="139">
        <v>54105.334999999999</v>
      </c>
      <c r="G71" s="139">
        <v>56857.534</v>
      </c>
      <c r="H71" s="139">
        <v>63494.288999999997</v>
      </c>
      <c r="I71" s="139">
        <v>68003.210000000021</v>
      </c>
      <c r="J71" s="139">
        <v>73100.198000000004</v>
      </c>
      <c r="K71" s="139">
        <v>59990.580999999998</v>
      </c>
      <c r="L71" s="139">
        <v>67738.384999999995</v>
      </c>
      <c r="M71" s="139">
        <v>68051.805999999997</v>
      </c>
      <c r="N71" s="139">
        <v>64411.466999999997</v>
      </c>
      <c r="O71" s="139">
        <v>65653.043000000005</v>
      </c>
      <c r="P71" s="139">
        <v>69336.28</v>
      </c>
      <c r="Q71" s="139">
        <v>71662.021999999997</v>
      </c>
      <c r="R71" s="139">
        <v>72849.271999999997</v>
      </c>
      <c r="S71" s="139">
        <v>81739.131999999998</v>
      </c>
      <c r="T71" s="139">
        <v>88194.377999999997</v>
      </c>
      <c r="U71" s="139">
        <v>92349.028999999995</v>
      </c>
      <c r="V71" s="139">
        <v>78312.563999999998</v>
      </c>
      <c r="W71" s="109"/>
      <c r="X71" s="134">
        <f t="shared" ref="X71:X78" si="52">((V71/B71)^(1/20)-1)*100</f>
        <v>2.2279831870144484</v>
      </c>
      <c r="Y71" s="134">
        <f t="shared" ref="Y71:Y78" si="53">((G71/B71)^(1/5)-1)*100</f>
        <v>2.4402162898403024</v>
      </c>
      <c r="Z71" s="134">
        <f t="shared" ref="Z71:Z78" si="54">((L71/G71)^(1/5)-1)*100</f>
        <v>3.5641305909807297</v>
      </c>
      <c r="AA71" s="134">
        <f t="shared" ref="AA71:AA78" si="55">((V71/L71)^(1/10)-1)*100</f>
        <v>1.4611219756600624</v>
      </c>
      <c r="AB71" s="109"/>
      <c r="AC71" s="134">
        <f t="shared" ref="AC71:AC78" si="56">(V71-U71)/U71*100</f>
        <v>-15.199363926176199</v>
      </c>
      <c r="AD71" s="110"/>
    </row>
    <row r="72" spans="1:30" ht="18.75" customHeight="1">
      <c r="A72" s="135" t="s">
        <v>34</v>
      </c>
      <c r="B72" s="120">
        <f>B73+B74</f>
        <v>5437.9689142995821</v>
      </c>
      <c r="C72" s="120">
        <f t="shared" ref="C72:V72" si="57">C73+C74</f>
        <v>5918.2581732410308</v>
      </c>
      <c r="D72" s="120">
        <f t="shared" si="57"/>
        <v>5868.3003014935875</v>
      </c>
      <c r="E72" s="120">
        <f t="shared" si="57"/>
        <v>5801.3607171906806</v>
      </c>
      <c r="F72" s="120">
        <f t="shared" si="57"/>
        <v>6120.9615848675203</v>
      </c>
      <c r="G72" s="120">
        <f t="shared" si="57"/>
        <v>6111.2964620611829</v>
      </c>
      <c r="H72" s="120">
        <f t="shared" si="57"/>
        <v>6701.3368675424899</v>
      </c>
      <c r="I72" s="120">
        <f t="shared" si="57"/>
        <v>7555.8142050348961</v>
      </c>
      <c r="J72" s="120">
        <f t="shared" si="57"/>
        <v>8308.6588249577144</v>
      </c>
      <c r="K72" s="120">
        <f t="shared" si="57"/>
        <v>7545.2468430380168</v>
      </c>
      <c r="L72" s="120">
        <f t="shared" si="57"/>
        <v>8117.4120000000003</v>
      </c>
      <c r="M72" s="120">
        <f t="shared" si="57"/>
        <v>8830.2430000000004</v>
      </c>
      <c r="N72" s="120">
        <f t="shared" si="57"/>
        <v>8567.737000000001</v>
      </c>
      <c r="O72" s="120">
        <f t="shared" si="57"/>
        <v>8871.0429999999997</v>
      </c>
      <c r="P72" s="120">
        <f t="shared" si="57"/>
        <v>8666.7950000000001</v>
      </c>
      <c r="Q72" s="120">
        <f t="shared" si="57"/>
        <v>9057.9110000000001</v>
      </c>
      <c r="R72" s="120">
        <f t="shared" si="57"/>
        <v>9386.6830000000009</v>
      </c>
      <c r="S72" s="120">
        <f t="shared" si="57"/>
        <v>9924.8080000000009</v>
      </c>
      <c r="T72" s="120">
        <f t="shared" si="57"/>
        <v>10388.657999999999</v>
      </c>
      <c r="U72" s="120">
        <f t="shared" si="57"/>
        <v>10554.975650477965</v>
      </c>
      <c r="V72" s="120">
        <f t="shared" si="57"/>
        <v>10053.4882143622</v>
      </c>
      <c r="W72" s="109"/>
      <c r="X72" s="119">
        <f t="shared" si="52"/>
        <v>3.1202607785636438</v>
      </c>
      <c r="Y72" s="119">
        <f t="shared" si="53"/>
        <v>2.3621328210794879</v>
      </c>
      <c r="Z72" s="119">
        <f t="shared" si="54"/>
        <v>5.8417099114070004</v>
      </c>
      <c r="AA72" s="119">
        <f t="shared" si="55"/>
        <v>2.1621251418468157</v>
      </c>
      <c r="AB72" s="109"/>
      <c r="AC72" s="119">
        <f t="shared" si="56"/>
        <v>-4.751194628223101</v>
      </c>
      <c r="AD72" s="110"/>
    </row>
    <row r="73" spans="1:30" ht="18.75" customHeight="1">
      <c r="A73" s="136" t="s">
        <v>35</v>
      </c>
      <c r="B73" s="111">
        <v>1792.985914299582</v>
      </c>
      <c r="C73" s="111">
        <v>2013.9931732410314</v>
      </c>
      <c r="D73" s="111">
        <v>1956.9343014935873</v>
      </c>
      <c r="E73" s="111">
        <v>1859.3977171906799</v>
      </c>
      <c r="F73" s="111">
        <v>1954.3375848675209</v>
      </c>
      <c r="G73" s="111">
        <v>1923.7314620611833</v>
      </c>
      <c r="H73" s="111">
        <v>1971.1098675424905</v>
      </c>
      <c r="I73" s="111">
        <v>2411.1122050348954</v>
      </c>
      <c r="J73" s="111">
        <v>2712.2658249577139</v>
      </c>
      <c r="K73" s="111">
        <v>2210.9108430380165</v>
      </c>
      <c r="L73" s="111">
        <v>2506.672</v>
      </c>
      <c r="M73" s="111">
        <v>2751.9060000000004</v>
      </c>
      <c r="N73" s="111">
        <v>2686.4230000000002</v>
      </c>
      <c r="O73" s="111">
        <v>2740.46</v>
      </c>
      <c r="P73" s="111">
        <v>2567.768</v>
      </c>
      <c r="Q73" s="111">
        <v>2731.154</v>
      </c>
      <c r="R73" s="111">
        <v>2828.3860000000004</v>
      </c>
      <c r="S73" s="111">
        <v>2966.8120000000004</v>
      </c>
      <c r="T73" s="111">
        <v>3149.4259999999999</v>
      </c>
      <c r="U73" s="111">
        <v>3095.6791597237748</v>
      </c>
      <c r="V73" s="111">
        <v>3137.6264536929107</v>
      </c>
      <c r="W73" s="109"/>
      <c r="X73" s="109">
        <f t="shared" si="52"/>
        <v>2.8374307843199276</v>
      </c>
      <c r="Y73" s="109">
        <f t="shared" si="53"/>
        <v>1.4176432136634221</v>
      </c>
      <c r="Z73" s="109">
        <f t="shared" si="54"/>
        <v>5.4364105324125278</v>
      </c>
      <c r="AA73" s="109">
        <f t="shared" si="55"/>
        <v>2.2704984893544999</v>
      </c>
      <c r="AB73" s="109"/>
      <c r="AC73" s="109">
        <f t="shared" si="56"/>
        <v>1.3550271783616887</v>
      </c>
      <c r="AD73" s="110"/>
    </row>
    <row r="74" spans="1:30" ht="18.75" customHeight="1">
      <c r="A74" s="138" t="s">
        <v>36</v>
      </c>
      <c r="B74" s="115">
        <v>3644.9830000000002</v>
      </c>
      <c r="C74" s="115">
        <v>3904.2649999999999</v>
      </c>
      <c r="D74" s="115">
        <v>3911.366</v>
      </c>
      <c r="E74" s="115">
        <v>3941.9630000000002</v>
      </c>
      <c r="F74" s="115">
        <v>4166.6239999999998</v>
      </c>
      <c r="G74" s="115">
        <v>4187.5649999999996</v>
      </c>
      <c r="H74" s="115">
        <v>4730.2269999999999</v>
      </c>
      <c r="I74" s="115">
        <v>5144.7020000000002</v>
      </c>
      <c r="J74" s="115">
        <v>5596.393</v>
      </c>
      <c r="K74" s="115">
        <v>5334.3360000000002</v>
      </c>
      <c r="L74" s="115">
        <v>5610.74</v>
      </c>
      <c r="M74" s="115">
        <v>6078.3370000000004</v>
      </c>
      <c r="N74" s="115">
        <v>5881.3140000000003</v>
      </c>
      <c r="O74" s="115">
        <v>6130.5829999999996</v>
      </c>
      <c r="P74" s="115">
        <v>6099.027</v>
      </c>
      <c r="Q74" s="115">
        <v>6326.7569999999996</v>
      </c>
      <c r="R74" s="115">
        <v>6558.2969999999996</v>
      </c>
      <c r="S74" s="115">
        <v>6957.9960000000001</v>
      </c>
      <c r="T74" s="115">
        <v>7239.232</v>
      </c>
      <c r="U74" s="115">
        <v>7459.29649075419</v>
      </c>
      <c r="V74" s="115">
        <v>6915.8617606692887</v>
      </c>
      <c r="W74" s="109"/>
      <c r="X74" s="116">
        <f t="shared" si="52"/>
        <v>3.2541556932313309</v>
      </c>
      <c r="Y74" s="116">
        <f t="shared" si="53"/>
        <v>2.8142260931302898</v>
      </c>
      <c r="Z74" s="116">
        <f t="shared" si="54"/>
        <v>6.025838700559194</v>
      </c>
      <c r="AA74" s="116">
        <f t="shared" si="55"/>
        <v>2.1133715782493567</v>
      </c>
      <c r="AB74" s="109"/>
      <c r="AC74" s="116">
        <f t="shared" si="56"/>
        <v>-7.2853348939607043</v>
      </c>
      <c r="AD74" s="110"/>
    </row>
    <row r="75" spans="1:30" ht="18.75" customHeight="1">
      <c r="A75" s="137" t="s">
        <v>37</v>
      </c>
      <c r="B75" s="111">
        <f>B76+B77</f>
        <v>1720.3621878858964</v>
      </c>
      <c r="C75" s="111">
        <f t="shared" ref="C75:V75" si="58">C76+C77</f>
        <v>1749.89921351149</v>
      </c>
      <c r="D75" s="111">
        <f t="shared" si="58"/>
        <v>1728.4395388966293</v>
      </c>
      <c r="E75" s="111">
        <f t="shared" si="58"/>
        <v>1668.1607436619965</v>
      </c>
      <c r="F75" s="111">
        <f t="shared" si="58"/>
        <v>1715.980816245059</v>
      </c>
      <c r="G75" s="111">
        <f t="shared" si="58"/>
        <v>1714.3149854136441</v>
      </c>
      <c r="H75" s="111">
        <f t="shared" si="58"/>
        <v>1805.144350430639</v>
      </c>
      <c r="I75" s="111">
        <f t="shared" si="58"/>
        <v>2009.4564287679609</v>
      </c>
      <c r="J75" s="111">
        <f t="shared" si="58"/>
        <v>1985.1648214244299</v>
      </c>
      <c r="K75" s="111">
        <f t="shared" si="58"/>
        <v>1705.1013738917761</v>
      </c>
      <c r="L75" s="111">
        <f t="shared" si="58"/>
        <v>1931.827</v>
      </c>
      <c r="M75" s="111">
        <f t="shared" si="58"/>
        <v>1952.88</v>
      </c>
      <c r="N75" s="111">
        <f t="shared" si="58"/>
        <v>1760.578</v>
      </c>
      <c r="O75" s="111">
        <f t="shared" si="58"/>
        <v>1849.172</v>
      </c>
      <c r="P75" s="111">
        <f t="shared" si="58"/>
        <v>1970.4099999999999</v>
      </c>
      <c r="Q75" s="111">
        <f t="shared" si="58"/>
        <v>2029.329</v>
      </c>
      <c r="R75" s="111">
        <f t="shared" si="58"/>
        <v>2110.4839999999999</v>
      </c>
      <c r="S75" s="111">
        <f t="shared" si="58"/>
        <v>2242.6150000000002</v>
      </c>
      <c r="T75" s="111">
        <f t="shared" si="58"/>
        <v>2413.3289999999997</v>
      </c>
      <c r="U75" s="111">
        <f t="shared" si="58"/>
        <v>2438.6010171761104</v>
      </c>
      <c r="V75" s="111">
        <f t="shared" si="58"/>
        <v>2176.0278372455132</v>
      </c>
      <c r="W75" s="109"/>
      <c r="X75" s="109">
        <f t="shared" si="52"/>
        <v>1.1817596429527955</v>
      </c>
      <c r="Y75" s="109">
        <f t="shared" si="53"/>
        <v>-7.0400559137895335E-2</v>
      </c>
      <c r="Z75" s="109">
        <f t="shared" si="54"/>
        <v>2.4178187153427455</v>
      </c>
      <c r="AA75" s="109">
        <f t="shared" si="55"/>
        <v>1.1974621973561916</v>
      </c>
      <c r="AB75" s="109"/>
      <c r="AC75" s="109">
        <f t="shared" si="56"/>
        <v>-10.767369408984166</v>
      </c>
      <c r="AD75" s="110"/>
    </row>
    <row r="76" spans="1:30" ht="18.75" customHeight="1">
      <c r="A76" s="136" t="s">
        <v>38</v>
      </c>
      <c r="B76" s="111">
        <v>271.16618788589659</v>
      </c>
      <c r="C76" s="111">
        <v>239.27121351148998</v>
      </c>
      <c r="D76" s="111">
        <v>224.55953889662922</v>
      </c>
      <c r="E76" s="111">
        <v>207.71374366199674</v>
      </c>
      <c r="F76" s="111">
        <v>176.60481624505917</v>
      </c>
      <c r="G76" s="111">
        <v>157.81298541364418</v>
      </c>
      <c r="H76" s="111">
        <v>145.69835043063915</v>
      </c>
      <c r="I76" s="111">
        <v>196.16142876796084</v>
      </c>
      <c r="J76" s="111">
        <v>187.84482142442994</v>
      </c>
      <c r="K76" s="111">
        <v>124.96337389177623</v>
      </c>
      <c r="L76" s="111">
        <v>188.19300000000001</v>
      </c>
      <c r="M76" s="111">
        <v>215.774</v>
      </c>
      <c r="N76" s="111">
        <v>207.73</v>
      </c>
      <c r="O76" s="111">
        <v>263.74799999999999</v>
      </c>
      <c r="P76" s="111">
        <v>266.572</v>
      </c>
      <c r="Q76" s="111">
        <v>253.08799999999999</v>
      </c>
      <c r="R76" s="111">
        <v>267.31099999999998</v>
      </c>
      <c r="S76" s="111">
        <v>271.97500000000002</v>
      </c>
      <c r="T76" s="111">
        <v>284.24700000000001</v>
      </c>
      <c r="U76" s="111">
        <v>281.46381777452615</v>
      </c>
      <c r="V76" s="111">
        <v>276.58947572738225</v>
      </c>
      <c r="W76" s="109"/>
      <c r="X76" s="109">
        <f t="shared" si="52"/>
        <v>9.9061520756160704E-2</v>
      </c>
      <c r="Y76" s="109">
        <f t="shared" si="53"/>
        <v>-10.260955722355881</v>
      </c>
      <c r="Z76" s="109">
        <f t="shared" si="54"/>
        <v>3.5838731687927172</v>
      </c>
      <c r="AA76" s="109">
        <f t="shared" si="55"/>
        <v>3.9257622542925752</v>
      </c>
      <c r="AB76" s="109"/>
      <c r="AC76" s="109">
        <f t="shared" si="56"/>
        <v>-1.7317828222768636</v>
      </c>
      <c r="AD76" s="110"/>
    </row>
    <row r="77" spans="1:30" ht="18.75" customHeight="1">
      <c r="A77" s="138" t="s">
        <v>39</v>
      </c>
      <c r="B77" s="115">
        <v>1449.1959999999999</v>
      </c>
      <c r="C77" s="115">
        <v>1510.6279999999999</v>
      </c>
      <c r="D77" s="115">
        <v>1503.88</v>
      </c>
      <c r="E77" s="115">
        <v>1460.4469999999999</v>
      </c>
      <c r="F77" s="115">
        <v>1539.376</v>
      </c>
      <c r="G77" s="115">
        <v>1556.502</v>
      </c>
      <c r="H77" s="115">
        <v>1659.4459999999999</v>
      </c>
      <c r="I77" s="115">
        <v>1813.2950000000001</v>
      </c>
      <c r="J77" s="115">
        <v>1797.32</v>
      </c>
      <c r="K77" s="115">
        <v>1580.1379999999999</v>
      </c>
      <c r="L77" s="115">
        <v>1743.634</v>
      </c>
      <c r="M77" s="115">
        <v>1737.106</v>
      </c>
      <c r="N77" s="115">
        <v>1552.848</v>
      </c>
      <c r="O77" s="115">
        <v>1585.424</v>
      </c>
      <c r="P77" s="115">
        <v>1703.838</v>
      </c>
      <c r="Q77" s="115">
        <v>1776.241</v>
      </c>
      <c r="R77" s="115">
        <v>1843.173</v>
      </c>
      <c r="S77" s="115">
        <v>1970.64</v>
      </c>
      <c r="T77" s="115">
        <v>2129.0819999999999</v>
      </c>
      <c r="U77" s="115">
        <v>2157.1371994015844</v>
      </c>
      <c r="V77" s="115">
        <v>1899.4383615181307</v>
      </c>
      <c r="W77" s="109"/>
      <c r="X77" s="116">
        <f t="shared" si="52"/>
        <v>1.361937630906529</v>
      </c>
      <c r="Y77" s="116">
        <f t="shared" si="53"/>
        <v>1.4388953738619037</v>
      </c>
      <c r="Z77" s="116">
        <f t="shared" si="54"/>
        <v>2.296583449775369</v>
      </c>
      <c r="AA77" s="116">
        <f t="shared" si="55"/>
        <v>0.85954104357708339</v>
      </c>
      <c r="AB77" s="109"/>
      <c r="AC77" s="116">
        <f t="shared" si="56"/>
        <v>-11.946335075717133</v>
      </c>
      <c r="AD77" s="110"/>
    </row>
    <row r="78" spans="1:30" ht="18.75" customHeight="1">
      <c r="A78" s="128" t="s">
        <v>199</v>
      </c>
      <c r="B78" s="124">
        <f>B75+B72</f>
        <v>7158.3311021854788</v>
      </c>
      <c r="C78" s="124">
        <f t="shared" ref="C78:V78" si="59">C75+C72</f>
        <v>7668.1573867525203</v>
      </c>
      <c r="D78" s="124">
        <f t="shared" si="59"/>
        <v>7596.7398403902171</v>
      </c>
      <c r="E78" s="124">
        <f t="shared" si="59"/>
        <v>7469.5214608526767</v>
      </c>
      <c r="F78" s="124">
        <f t="shared" si="59"/>
        <v>7836.9424011125793</v>
      </c>
      <c r="G78" s="124">
        <f t="shared" si="59"/>
        <v>7825.6114474748265</v>
      </c>
      <c r="H78" s="124">
        <f t="shared" si="59"/>
        <v>8506.4812179731289</v>
      </c>
      <c r="I78" s="124">
        <f t="shared" si="59"/>
        <v>9565.2706338028565</v>
      </c>
      <c r="J78" s="124">
        <f t="shared" si="59"/>
        <v>10293.823646382145</v>
      </c>
      <c r="K78" s="124">
        <f t="shared" si="59"/>
        <v>9250.3482169297931</v>
      </c>
      <c r="L78" s="124">
        <f t="shared" si="59"/>
        <v>10049.239</v>
      </c>
      <c r="M78" s="124">
        <f t="shared" si="59"/>
        <v>10783.123</v>
      </c>
      <c r="N78" s="124">
        <f t="shared" si="59"/>
        <v>10328.315000000001</v>
      </c>
      <c r="O78" s="124">
        <f t="shared" si="59"/>
        <v>10720.215</v>
      </c>
      <c r="P78" s="124">
        <f t="shared" si="59"/>
        <v>10637.205</v>
      </c>
      <c r="Q78" s="124">
        <f t="shared" si="59"/>
        <v>11087.24</v>
      </c>
      <c r="R78" s="124">
        <f t="shared" si="59"/>
        <v>11497.167000000001</v>
      </c>
      <c r="S78" s="124">
        <f t="shared" si="59"/>
        <v>12167.423000000001</v>
      </c>
      <c r="T78" s="124">
        <f t="shared" si="59"/>
        <v>12801.986999999999</v>
      </c>
      <c r="U78" s="124">
        <f t="shared" si="59"/>
        <v>12993.576667654075</v>
      </c>
      <c r="V78" s="124">
        <f t="shared" si="59"/>
        <v>12229.516051607712</v>
      </c>
      <c r="W78" s="109"/>
      <c r="X78" s="106">
        <f t="shared" si="52"/>
        <v>2.7140549014231796</v>
      </c>
      <c r="Y78" s="106">
        <f t="shared" si="53"/>
        <v>1.7984814702414864</v>
      </c>
      <c r="Z78" s="106">
        <f t="shared" si="54"/>
        <v>5.1291078416106917</v>
      </c>
      <c r="AA78" s="106">
        <f t="shared" si="55"/>
        <v>1.9829592137841301</v>
      </c>
      <c r="AB78" s="109"/>
      <c r="AC78" s="106">
        <f t="shared" si="56"/>
        <v>-5.8802948225056371</v>
      </c>
      <c r="AD78" s="110"/>
    </row>
    <row r="79" spans="1:30" ht="15" customHeight="1">
      <c r="A79" s="269" t="s">
        <v>32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29"/>
      <c r="X79" s="109"/>
      <c r="Y79" s="109"/>
      <c r="Z79" s="109"/>
      <c r="AA79" s="109"/>
      <c r="AB79" s="109"/>
      <c r="AC79" s="109"/>
      <c r="AD79" s="110"/>
    </row>
    <row r="80" spans="1:30" ht="15" customHeight="1">
      <c r="A80" s="288" t="s">
        <v>174</v>
      </c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69"/>
      <c r="S80" s="269"/>
      <c r="T80" s="269"/>
      <c r="U80" s="269"/>
      <c r="V80" s="269"/>
      <c r="W80" s="129"/>
      <c r="X80" s="109"/>
      <c r="Y80" s="109"/>
      <c r="Z80" s="109"/>
      <c r="AA80" s="109"/>
      <c r="AB80" s="109"/>
      <c r="AC80" s="109"/>
      <c r="AD80" s="110"/>
    </row>
    <row r="81" spans="1:30" ht="15" customHeight="1">
      <c r="A81" s="269" t="s">
        <v>236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269"/>
      <c r="S81" s="269"/>
      <c r="T81" s="269"/>
      <c r="U81" s="269"/>
      <c r="V81" s="269"/>
      <c r="W81" s="129"/>
      <c r="X81" s="109"/>
      <c r="Y81" s="109"/>
      <c r="Z81" s="109"/>
      <c r="AA81" s="109"/>
      <c r="AB81" s="109"/>
      <c r="AC81" s="109"/>
      <c r="AD81" s="110"/>
    </row>
    <row r="82" spans="1:30" ht="15" customHeight="1">
      <c r="A82" s="140"/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129"/>
      <c r="X82" s="109"/>
      <c r="Y82" s="109"/>
      <c r="Z82" s="109"/>
      <c r="AA82" s="109"/>
      <c r="AB82" s="109"/>
      <c r="AC82" s="109"/>
      <c r="AD82" s="110"/>
    </row>
    <row r="83" spans="1:30" ht="40.5" customHeight="1">
      <c r="A83" s="228" t="s">
        <v>42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29"/>
      <c r="X83" s="109"/>
      <c r="Y83" s="109"/>
      <c r="Z83" s="109"/>
      <c r="AA83" s="109"/>
      <c r="AB83" s="109"/>
      <c r="AC83" s="109"/>
      <c r="AD83" s="110"/>
    </row>
    <row r="84" spans="1:30" ht="32.25" customHeight="1">
      <c r="A84" s="230"/>
      <c r="B84" s="284">
        <v>2000</v>
      </c>
      <c r="C84" s="284">
        <v>2001</v>
      </c>
      <c r="D84" s="284">
        <v>2002</v>
      </c>
      <c r="E84" s="284">
        <v>2003</v>
      </c>
      <c r="F84" s="284">
        <v>2004</v>
      </c>
      <c r="G84" s="284">
        <v>2005</v>
      </c>
      <c r="H84" s="284">
        <v>2006</v>
      </c>
      <c r="I84" s="284">
        <v>2007</v>
      </c>
      <c r="J84" s="284">
        <v>2008</v>
      </c>
      <c r="K84" s="284">
        <v>2009</v>
      </c>
      <c r="L84" s="284">
        <v>2010</v>
      </c>
      <c r="M84" s="284">
        <v>2011</v>
      </c>
      <c r="N84" s="291">
        <v>2012</v>
      </c>
      <c r="O84" s="291">
        <v>2013</v>
      </c>
      <c r="P84" s="284">
        <v>2014</v>
      </c>
      <c r="Q84" s="284">
        <v>2015</v>
      </c>
      <c r="R84" s="284">
        <v>2016</v>
      </c>
      <c r="S84" s="284">
        <v>2017</v>
      </c>
      <c r="T84" s="284">
        <v>2018</v>
      </c>
      <c r="U84" s="284" t="s">
        <v>165</v>
      </c>
      <c r="V84" s="284" t="s">
        <v>232</v>
      </c>
      <c r="W84" s="101"/>
      <c r="X84" s="286" t="s">
        <v>195</v>
      </c>
      <c r="Y84" s="287"/>
      <c r="Z84" s="287"/>
      <c r="AA84" s="287"/>
      <c r="AB84" s="268"/>
      <c r="AC84" s="272" t="s">
        <v>18</v>
      </c>
    </row>
    <row r="85" spans="1:30" s="104" customFormat="1" ht="14.25" customHeight="1">
      <c r="A85" s="231"/>
      <c r="B85" s="285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92"/>
      <c r="O85" s="292"/>
      <c r="P85" s="285"/>
      <c r="Q85" s="285"/>
      <c r="R85" s="285"/>
      <c r="S85" s="285"/>
      <c r="T85" s="285"/>
      <c r="U85" s="285"/>
      <c r="V85" s="285"/>
      <c r="W85" s="101"/>
      <c r="X85" s="232" t="s">
        <v>233</v>
      </c>
      <c r="Y85" s="232" t="s">
        <v>19</v>
      </c>
      <c r="Z85" s="232" t="s">
        <v>20</v>
      </c>
      <c r="AA85" s="232" t="s">
        <v>234</v>
      </c>
      <c r="AB85" s="103"/>
      <c r="AC85" s="232" t="s">
        <v>235</v>
      </c>
      <c r="AD85" s="101"/>
    </row>
    <row r="86" spans="1:30" ht="18.75" customHeight="1">
      <c r="A86" s="105" t="s">
        <v>33</v>
      </c>
      <c r="B86" s="139">
        <v>36218.807000000001</v>
      </c>
      <c r="C86" s="139">
        <v>37253.031999999999</v>
      </c>
      <c r="D86" s="139">
        <v>38594.232000000004</v>
      </c>
      <c r="E86" s="139">
        <v>39974.671000000002</v>
      </c>
      <c r="F86" s="139">
        <v>42122.64</v>
      </c>
      <c r="G86" s="139">
        <v>42942.68</v>
      </c>
      <c r="H86" s="139">
        <v>50472.362999999998</v>
      </c>
      <c r="I86" s="139">
        <v>54740.616000000002</v>
      </c>
      <c r="J86" s="139">
        <v>55989.462</v>
      </c>
      <c r="K86" s="139">
        <v>47877.711000000003</v>
      </c>
      <c r="L86" s="139">
        <v>54007.72</v>
      </c>
      <c r="M86" s="139">
        <v>60673.692000000003</v>
      </c>
      <c r="N86" s="139">
        <v>63578.724999999999</v>
      </c>
      <c r="O86" s="139">
        <v>67526.028999999995</v>
      </c>
      <c r="P86" s="139">
        <v>69595.217000000004</v>
      </c>
      <c r="Q86" s="139">
        <v>72990.706999999995</v>
      </c>
      <c r="R86" s="139">
        <v>74989.089000000007</v>
      </c>
      <c r="S86" s="139">
        <v>83717.008000000002</v>
      </c>
      <c r="T86" s="139">
        <v>89143.717999999993</v>
      </c>
      <c r="U86" s="139">
        <v>93162.741999999998</v>
      </c>
      <c r="V86" s="139">
        <v>74302.273000000001</v>
      </c>
      <c r="W86" s="109"/>
      <c r="X86" s="134">
        <f t="shared" ref="X86:X93" si="60">((V86/B86)^(1/20)-1)*100</f>
        <v>3.6581366954432148</v>
      </c>
      <c r="Y86" s="134">
        <f t="shared" ref="Y86:Y93" si="61">((G86/B86)^(1/5)-1)*100</f>
        <v>3.4644136134452275</v>
      </c>
      <c r="Z86" s="134">
        <f t="shared" ref="Z86:Z93" si="62">((L86/G86)^(1/5)-1)*100</f>
        <v>4.6919622109410364</v>
      </c>
      <c r="AA86" s="134">
        <f t="shared" ref="AA86:AA93" si="63">((V86/L86)^(1/10)-1)*100</f>
        <v>3.2415760275907202</v>
      </c>
      <c r="AB86" s="109"/>
      <c r="AC86" s="134">
        <f t="shared" ref="AC86:AC93" si="64">(V86-U86)/U86*100</f>
        <v>-20.244647801371066</v>
      </c>
      <c r="AD86" s="110"/>
    </row>
    <row r="87" spans="1:30" ht="18.75" customHeight="1">
      <c r="A87" s="135" t="s">
        <v>34</v>
      </c>
      <c r="B87" s="120">
        <f>B88+B89</f>
        <v>1968.4962549000118</v>
      </c>
      <c r="C87" s="120">
        <f t="shared" ref="C87:V87" si="65">C88+C89</f>
        <v>2079.6916253784416</v>
      </c>
      <c r="D87" s="120">
        <f t="shared" si="65"/>
        <v>2300.4545255623611</v>
      </c>
      <c r="E87" s="120">
        <f t="shared" si="65"/>
        <v>2353.468909233578</v>
      </c>
      <c r="F87" s="120">
        <f t="shared" si="65"/>
        <v>2522.1584154422953</v>
      </c>
      <c r="G87" s="120">
        <f t="shared" si="65"/>
        <v>2737.2200908903287</v>
      </c>
      <c r="H87" s="120">
        <f t="shared" si="65"/>
        <v>3156.0913536299763</v>
      </c>
      <c r="I87" s="120">
        <f t="shared" si="65"/>
        <v>3677.8340147259951</v>
      </c>
      <c r="J87" s="120">
        <f t="shared" si="65"/>
        <v>4181.3101328337243</v>
      </c>
      <c r="K87" s="120">
        <f t="shared" si="65"/>
        <v>3949.2364271662764</v>
      </c>
      <c r="L87" s="120">
        <f t="shared" si="65"/>
        <v>4289.1720000000005</v>
      </c>
      <c r="M87" s="120">
        <f t="shared" si="65"/>
        <v>4757.1050000000005</v>
      </c>
      <c r="N87" s="120">
        <f t="shared" si="65"/>
        <v>5055.74</v>
      </c>
      <c r="O87" s="120">
        <f t="shared" si="65"/>
        <v>5488.4110000000001</v>
      </c>
      <c r="P87" s="120">
        <f t="shared" si="65"/>
        <v>5840.3879999999999</v>
      </c>
      <c r="Q87" s="120">
        <f t="shared" si="65"/>
        <v>5995.5249999999996</v>
      </c>
      <c r="R87" s="120">
        <f t="shared" si="65"/>
        <v>6160.19</v>
      </c>
      <c r="S87" s="120">
        <f t="shared" si="65"/>
        <v>6330.829999999999</v>
      </c>
      <c r="T87" s="120">
        <f t="shared" si="65"/>
        <v>6623.6399999999994</v>
      </c>
      <c r="U87" s="120">
        <f t="shared" si="65"/>
        <v>6758.0161545787287</v>
      </c>
      <c r="V87" s="120">
        <f t="shared" si="65"/>
        <v>6919.5709006629422</v>
      </c>
      <c r="W87" s="109"/>
      <c r="X87" s="119">
        <f t="shared" si="60"/>
        <v>6.4871560599316869</v>
      </c>
      <c r="Y87" s="119">
        <f t="shared" si="61"/>
        <v>6.8156838436944422</v>
      </c>
      <c r="Z87" s="119">
        <f t="shared" si="62"/>
        <v>9.398847965166123</v>
      </c>
      <c r="AA87" s="119">
        <f t="shared" si="63"/>
        <v>4.8988120947050851</v>
      </c>
      <c r="AB87" s="109"/>
      <c r="AC87" s="119">
        <f t="shared" si="64"/>
        <v>2.3905646626008146</v>
      </c>
      <c r="AD87" s="110"/>
    </row>
    <row r="88" spans="1:30" ht="18.75" customHeight="1">
      <c r="A88" s="136" t="s">
        <v>35</v>
      </c>
      <c r="B88" s="111">
        <v>207.10525490001183</v>
      </c>
      <c r="C88" s="111">
        <v>280.10362537844168</v>
      </c>
      <c r="D88" s="111">
        <v>318.82652556236093</v>
      </c>
      <c r="E88" s="111">
        <v>331.94790923357806</v>
      </c>
      <c r="F88" s="111">
        <v>375.44441544229539</v>
      </c>
      <c r="G88" s="111">
        <v>396.17809089032858</v>
      </c>
      <c r="H88" s="111">
        <v>432.98535362997649</v>
      </c>
      <c r="I88" s="111">
        <v>471.31801472599528</v>
      </c>
      <c r="J88" s="111">
        <v>570.23413283372361</v>
      </c>
      <c r="K88" s="111">
        <v>603.56642716627641</v>
      </c>
      <c r="L88" s="111">
        <v>669.46799999999996</v>
      </c>
      <c r="M88" s="111">
        <v>679.81200000000001</v>
      </c>
      <c r="N88" s="111">
        <v>753.2170000000001</v>
      </c>
      <c r="O88" s="111">
        <v>744.44200000000001</v>
      </c>
      <c r="P88" s="111">
        <v>873.44200000000001</v>
      </c>
      <c r="Q88" s="111">
        <v>972.654</v>
      </c>
      <c r="R88" s="111">
        <v>1028.1030000000001</v>
      </c>
      <c r="S88" s="111">
        <v>1146.4449999999999</v>
      </c>
      <c r="T88" s="111">
        <v>1252.548</v>
      </c>
      <c r="U88" s="111">
        <v>1337.7839311804114</v>
      </c>
      <c r="V88" s="111">
        <v>1411.3095955167355</v>
      </c>
      <c r="W88" s="109"/>
      <c r="X88" s="109">
        <f t="shared" si="60"/>
        <v>10.07065701365908</v>
      </c>
      <c r="Y88" s="109">
        <f t="shared" si="61"/>
        <v>13.851791107043132</v>
      </c>
      <c r="Z88" s="109">
        <f t="shared" si="62"/>
        <v>11.062609571260772</v>
      </c>
      <c r="AA88" s="109">
        <f t="shared" si="63"/>
        <v>7.7430454616451927</v>
      </c>
      <c r="AB88" s="109"/>
      <c r="AC88" s="109">
        <f t="shared" si="64"/>
        <v>5.4960791965446729</v>
      </c>
      <c r="AD88" s="110"/>
    </row>
    <row r="89" spans="1:30" ht="18.75" customHeight="1">
      <c r="A89" s="138" t="s">
        <v>36</v>
      </c>
      <c r="B89" s="115">
        <v>1761.3909999999998</v>
      </c>
      <c r="C89" s="115">
        <v>1799.588</v>
      </c>
      <c r="D89" s="115">
        <v>1981.6280000000002</v>
      </c>
      <c r="E89" s="115">
        <v>2021.521</v>
      </c>
      <c r="F89" s="115">
        <v>2146.7139999999999</v>
      </c>
      <c r="G89" s="115">
        <v>2341.0419999999999</v>
      </c>
      <c r="H89" s="115">
        <v>2723.1059999999998</v>
      </c>
      <c r="I89" s="115">
        <v>3206.5159999999996</v>
      </c>
      <c r="J89" s="115">
        <v>3611.0760000000005</v>
      </c>
      <c r="K89" s="115">
        <v>3345.67</v>
      </c>
      <c r="L89" s="115">
        <v>3619.7040000000002</v>
      </c>
      <c r="M89" s="115">
        <v>4077.2930000000001</v>
      </c>
      <c r="N89" s="115">
        <v>4302.5230000000001</v>
      </c>
      <c r="O89" s="115">
        <v>4743.9690000000001</v>
      </c>
      <c r="P89" s="115">
        <v>4966.9459999999999</v>
      </c>
      <c r="Q89" s="115">
        <v>5022.8710000000001</v>
      </c>
      <c r="R89" s="115">
        <v>5132.0869999999995</v>
      </c>
      <c r="S89" s="115">
        <v>5184.3849999999993</v>
      </c>
      <c r="T89" s="115">
        <v>5371.0919999999996</v>
      </c>
      <c r="U89" s="115">
        <v>5420.2322233983168</v>
      </c>
      <c r="V89" s="115">
        <v>5508.2613051462067</v>
      </c>
      <c r="W89" s="109"/>
      <c r="X89" s="116">
        <f t="shared" si="60"/>
        <v>5.8663495362514251</v>
      </c>
      <c r="Y89" s="116">
        <f t="shared" si="61"/>
        <v>5.8548318162355173</v>
      </c>
      <c r="Z89" s="116">
        <f t="shared" si="62"/>
        <v>9.1070391601930201</v>
      </c>
      <c r="AA89" s="116">
        <f t="shared" si="63"/>
        <v>4.2879541086314088</v>
      </c>
      <c r="AB89" s="109"/>
      <c r="AC89" s="116">
        <f t="shared" si="64"/>
        <v>1.6240832148829671</v>
      </c>
      <c r="AD89" s="110"/>
    </row>
    <row r="90" spans="1:30" ht="18.75" customHeight="1">
      <c r="A90" s="137" t="s">
        <v>37</v>
      </c>
      <c r="B90" s="111">
        <f>B91+B92</f>
        <v>2721.652863465381</v>
      </c>
      <c r="C90" s="111">
        <f t="shared" ref="C90:V90" si="66">C91+C92</f>
        <v>2615.9948077523354</v>
      </c>
      <c r="D90" s="111">
        <f t="shared" si="66"/>
        <v>2656.3454596471033</v>
      </c>
      <c r="E90" s="111">
        <f t="shared" si="66"/>
        <v>2733.255177481281</v>
      </c>
      <c r="F90" s="111">
        <f t="shared" si="66"/>
        <v>2743.0760881745468</v>
      </c>
      <c r="G90" s="111">
        <f t="shared" si="66"/>
        <v>2746.3433222507529</v>
      </c>
      <c r="H90" s="111">
        <f t="shared" si="66"/>
        <v>3053.5190201058199</v>
      </c>
      <c r="I90" s="111">
        <f t="shared" si="66"/>
        <v>3235.9528493827161</v>
      </c>
      <c r="J90" s="111">
        <f t="shared" si="66"/>
        <v>3170.4283537918868</v>
      </c>
      <c r="K90" s="111">
        <f t="shared" si="66"/>
        <v>2727.7995417989418</v>
      </c>
      <c r="L90" s="111">
        <f t="shared" si="66"/>
        <v>3305.6190000000001</v>
      </c>
      <c r="M90" s="111">
        <f t="shared" si="66"/>
        <v>3511.1390000000001</v>
      </c>
      <c r="N90" s="111">
        <f t="shared" si="66"/>
        <v>3582.3940000000002</v>
      </c>
      <c r="O90" s="111">
        <f t="shared" si="66"/>
        <v>3753.0060000000003</v>
      </c>
      <c r="P90" s="111">
        <f t="shared" si="66"/>
        <v>3782.2329999999997</v>
      </c>
      <c r="Q90" s="111">
        <f t="shared" si="66"/>
        <v>3967.9479999999999</v>
      </c>
      <c r="R90" s="111">
        <f t="shared" si="66"/>
        <v>3968.6109999999999</v>
      </c>
      <c r="S90" s="111">
        <f t="shared" si="66"/>
        <v>4076.02</v>
      </c>
      <c r="T90" s="111">
        <f t="shared" si="66"/>
        <v>4341.7769999999991</v>
      </c>
      <c r="U90" s="111">
        <f t="shared" si="66"/>
        <v>4344.9856529696262</v>
      </c>
      <c r="V90" s="111">
        <f t="shared" si="66"/>
        <v>3911.6138881650832</v>
      </c>
      <c r="W90" s="109"/>
      <c r="X90" s="109">
        <f t="shared" si="60"/>
        <v>1.8300981534996597</v>
      </c>
      <c r="Y90" s="109">
        <f t="shared" si="61"/>
        <v>0.18078240870134099</v>
      </c>
      <c r="Z90" s="109">
        <f t="shared" si="62"/>
        <v>3.776637211970546</v>
      </c>
      <c r="AA90" s="109">
        <f t="shared" si="63"/>
        <v>1.6975096979567006</v>
      </c>
      <c r="AB90" s="109"/>
      <c r="AC90" s="109">
        <f t="shared" si="64"/>
        <v>-9.9740666464192032</v>
      </c>
      <c r="AD90" s="110"/>
    </row>
    <row r="91" spans="1:30" ht="18.75" customHeight="1">
      <c r="A91" s="136" t="s">
        <v>38</v>
      </c>
      <c r="B91" s="111">
        <v>67.286863465380776</v>
      </c>
      <c r="C91" s="111">
        <v>88.385807752334969</v>
      </c>
      <c r="D91" s="111">
        <v>80.934459647103381</v>
      </c>
      <c r="E91" s="111">
        <v>105.10617748128118</v>
      </c>
      <c r="F91" s="111">
        <v>115.91308817454667</v>
      </c>
      <c r="G91" s="111">
        <v>114.30232225075279</v>
      </c>
      <c r="H91" s="111">
        <v>122.78102010582015</v>
      </c>
      <c r="I91" s="111">
        <v>145.56884938271608</v>
      </c>
      <c r="J91" s="111">
        <v>170.59935379188715</v>
      </c>
      <c r="K91" s="111">
        <v>74.944541798941799</v>
      </c>
      <c r="L91" s="111">
        <v>102.88</v>
      </c>
      <c r="M91" s="111">
        <v>121.375</v>
      </c>
      <c r="N91" s="111">
        <v>106.226</v>
      </c>
      <c r="O91" s="111">
        <v>122.315</v>
      </c>
      <c r="P91" s="111">
        <v>96.551000000000002</v>
      </c>
      <c r="Q91" s="111">
        <v>47.523000000000003</v>
      </c>
      <c r="R91" s="111">
        <v>52.203000000000003</v>
      </c>
      <c r="S91" s="111">
        <v>56.481000000000002</v>
      </c>
      <c r="T91" s="111">
        <v>62.430999999999997</v>
      </c>
      <c r="U91" s="111">
        <v>71.541198905470225</v>
      </c>
      <c r="V91" s="111">
        <v>63.859837255505035</v>
      </c>
      <c r="W91" s="109"/>
      <c r="X91" s="109">
        <f t="shared" si="60"/>
        <v>-0.26103064644688034</v>
      </c>
      <c r="Y91" s="109">
        <f t="shared" si="61"/>
        <v>11.179560754127337</v>
      </c>
      <c r="Z91" s="109">
        <f t="shared" si="62"/>
        <v>-2.0836580493391876</v>
      </c>
      <c r="AA91" s="109">
        <f t="shared" si="63"/>
        <v>-4.6568085311275205</v>
      </c>
      <c r="AB91" s="109"/>
      <c r="AC91" s="109">
        <f t="shared" si="64"/>
        <v>-10.736976410075025</v>
      </c>
      <c r="AD91" s="110"/>
    </row>
    <row r="92" spans="1:30" ht="18.75" customHeight="1">
      <c r="A92" s="138" t="s">
        <v>39</v>
      </c>
      <c r="B92" s="115">
        <v>2654.366</v>
      </c>
      <c r="C92" s="115">
        <v>2527.6090000000004</v>
      </c>
      <c r="D92" s="115">
        <v>2575.4110000000001</v>
      </c>
      <c r="E92" s="115">
        <v>2628.1489999999999</v>
      </c>
      <c r="F92" s="115">
        <v>2627.163</v>
      </c>
      <c r="G92" s="115">
        <v>2632.0410000000002</v>
      </c>
      <c r="H92" s="115">
        <v>2930.7379999999998</v>
      </c>
      <c r="I92" s="115">
        <v>3090.384</v>
      </c>
      <c r="J92" s="115">
        <v>2999.8289999999997</v>
      </c>
      <c r="K92" s="115">
        <v>2652.855</v>
      </c>
      <c r="L92" s="115">
        <v>3202.739</v>
      </c>
      <c r="M92" s="115">
        <v>3389.7640000000001</v>
      </c>
      <c r="N92" s="115">
        <v>3476.1680000000001</v>
      </c>
      <c r="O92" s="115">
        <v>3630.6910000000003</v>
      </c>
      <c r="P92" s="115">
        <v>3685.6819999999998</v>
      </c>
      <c r="Q92" s="115">
        <v>3920.4249999999997</v>
      </c>
      <c r="R92" s="115">
        <v>3916.4079999999999</v>
      </c>
      <c r="S92" s="115">
        <v>4019.5389999999998</v>
      </c>
      <c r="T92" s="115">
        <v>4279.3459999999995</v>
      </c>
      <c r="U92" s="115">
        <v>4273.4444540641562</v>
      </c>
      <c r="V92" s="115">
        <v>3847.7540509095779</v>
      </c>
      <c r="W92" s="109"/>
      <c r="X92" s="116">
        <f t="shared" si="60"/>
        <v>1.8737574981415817</v>
      </c>
      <c r="Y92" s="116">
        <f t="shared" si="61"/>
        <v>-0.1687822143775719</v>
      </c>
      <c r="Z92" s="116">
        <f t="shared" si="62"/>
        <v>4.0029791140219873</v>
      </c>
      <c r="AA92" s="116">
        <f t="shared" si="63"/>
        <v>1.8517688099820351</v>
      </c>
      <c r="AB92" s="109"/>
      <c r="AC92" s="116">
        <f t="shared" si="64"/>
        <v>-9.9612948695223036</v>
      </c>
      <c r="AD92" s="110"/>
    </row>
    <row r="93" spans="1:30" ht="18.75" customHeight="1">
      <c r="A93" s="128" t="s">
        <v>199</v>
      </c>
      <c r="B93" s="124">
        <f>B90+B87</f>
        <v>4690.1491183653925</v>
      </c>
      <c r="C93" s="124">
        <f t="shared" ref="C93:V93" si="67">C90+C87</f>
        <v>4695.686433130777</v>
      </c>
      <c r="D93" s="124">
        <f t="shared" si="67"/>
        <v>4956.7999852094645</v>
      </c>
      <c r="E93" s="124">
        <f t="shared" si="67"/>
        <v>5086.7240867148594</v>
      </c>
      <c r="F93" s="124">
        <f t="shared" si="67"/>
        <v>5265.2345036168426</v>
      </c>
      <c r="G93" s="124">
        <f t="shared" si="67"/>
        <v>5483.5634131410816</v>
      </c>
      <c r="H93" s="124">
        <f t="shared" si="67"/>
        <v>6209.6103737357962</v>
      </c>
      <c r="I93" s="124">
        <f t="shared" si="67"/>
        <v>6913.7868641087116</v>
      </c>
      <c r="J93" s="124">
        <f t="shared" si="67"/>
        <v>7351.7384866256107</v>
      </c>
      <c r="K93" s="124">
        <f t="shared" si="67"/>
        <v>6677.0359689652178</v>
      </c>
      <c r="L93" s="124">
        <f t="shared" si="67"/>
        <v>7594.7910000000011</v>
      </c>
      <c r="M93" s="124">
        <f t="shared" si="67"/>
        <v>8268.2440000000006</v>
      </c>
      <c r="N93" s="124">
        <f t="shared" si="67"/>
        <v>8638.134</v>
      </c>
      <c r="O93" s="124">
        <f t="shared" si="67"/>
        <v>9241.4170000000013</v>
      </c>
      <c r="P93" s="124">
        <f t="shared" si="67"/>
        <v>9622.6209999999992</v>
      </c>
      <c r="Q93" s="124">
        <f t="shared" si="67"/>
        <v>9963.473</v>
      </c>
      <c r="R93" s="124">
        <f t="shared" si="67"/>
        <v>10128.800999999999</v>
      </c>
      <c r="S93" s="124">
        <f t="shared" si="67"/>
        <v>10406.849999999999</v>
      </c>
      <c r="T93" s="124">
        <f t="shared" si="67"/>
        <v>10965.416999999998</v>
      </c>
      <c r="U93" s="124">
        <f t="shared" si="67"/>
        <v>11103.001807548355</v>
      </c>
      <c r="V93" s="124">
        <f t="shared" si="67"/>
        <v>10831.184788828024</v>
      </c>
      <c r="W93" s="109"/>
      <c r="X93" s="106">
        <f t="shared" si="60"/>
        <v>4.2736235530228317</v>
      </c>
      <c r="Y93" s="106">
        <f t="shared" si="61"/>
        <v>3.1751820491504823</v>
      </c>
      <c r="Z93" s="106">
        <f t="shared" si="62"/>
        <v>6.7310031678790017</v>
      </c>
      <c r="AA93" s="106">
        <f t="shared" si="63"/>
        <v>3.613421191255739</v>
      </c>
      <c r="AB93" s="109"/>
      <c r="AC93" s="106">
        <f t="shared" si="64"/>
        <v>-2.4481399123571803</v>
      </c>
      <c r="AD93" s="110"/>
    </row>
    <row r="94" spans="1:30" ht="15" customHeight="1">
      <c r="A94" s="269" t="s">
        <v>32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29"/>
      <c r="X94" s="109"/>
      <c r="Y94" s="109"/>
      <c r="Z94" s="109"/>
      <c r="AA94" s="109"/>
      <c r="AB94" s="109"/>
      <c r="AC94" s="109"/>
      <c r="AD94" s="110"/>
    </row>
    <row r="95" spans="1:30" ht="15" customHeight="1">
      <c r="A95" s="288" t="s">
        <v>174</v>
      </c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69"/>
      <c r="S95" s="269"/>
      <c r="T95" s="269"/>
      <c r="U95" s="269"/>
      <c r="V95" s="269"/>
      <c r="W95" s="129"/>
      <c r="X95" s="109"/>
      <c r="Y95" s="109"/>
      <c r="Z95" s="109"/>
      <c r="AA95" s="109"/>
      <c r="AB95" s="109"/>
      <c r="AC95" s="109"/>
      <c r="AD95" s="110"/>
    </row>
    <row r="96" spans="1:30" ht="15" customHeight="1">
      <c r="A96" s="269" t="s">
        <v>236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29"/>
      <c r="X96" s="109"/>
      <c r="Y96" s="109"/>
      <c r="Z96" s="109"/>
      <c r="AA96" s="109"/>
      <c r="AB96" s="109"/>
      <c r="AC96" s="109"/>
      <c r="AD96" s="110"/>
    </row>
    <row r="97" spans="1:30" ht="15" customHeight="1">
      <c r="A97" s="133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29"/>
      <c r="X97" s="109"/>
      <c r="Y97" s="109"/>
      <c r="Z97" s="109"/>
      <c r="AA97" s="109"/>
      <c r="AB97" s="109"/>
      <c r="AC97" s="109"/>
      <c r="AD97" s="110"/>
    </row>
    <row r="98" spans="1:30" ht="40.5" customHeight="1">
      <c r="A98" s="250" t="s">
        <v>43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29"/>
      <c r="X98" s="109"/>
      <c r="Y98" s="109"/>
      <c r="Z98" s="109"/>
      <c r="AA98" s="109"/>
      <c r="AB98" s="109"/>
      <c r="AC98" s="109"/>
      <c r="AD98" s="109"/>
    </row>
    <row r="99" spans="1:30" ht="32.25" customHeight="1">
      <c r="A99" s="230"/>
      <c r="B99" s="284">
        <v>2000</v>
      </c>
      <c r="C99" s="284">
        <v>2001</v>
      </c>
      <c r="D99" s="284">
        <v>2002</v>
      </c>
      <c r="E99" s="284">
        <v>2003</v>
      </c>
      <c r="F99" s="284">
        <v>2004</v>
      </c>
      <c r="G99" s="284">
        <v>2005</v>
      </c>
      <c r="H99" s="284">
        <v>2006</v>
      </c>
      <c r="I99" s="284">
        <v>2007</v>
      </c>
      <c r="J99" s="284">
        <v>2008</v>
      </c>
      <c r="K99" s="284">
        <v>2009</v>
      </c>
      <c r="L99" s="284">
        <v>2010</v>
      </c>
      <c r="M99" s="284">
        <v>2011</v>
      </c>
      <c r="N99" s="291">
        <v>2012</v>
      </c>
      <c r="O99" s="291">
        <v>2013</v>
      </c>
      <c r="P99" s="284">
        <v>2014</v>
      </c>
      <c r="Q99" s="284">
        <v>2015</v>
      </c>
      <c r="R99" s="284">
        <v>2016</v>
      </c>
      <c r="S99" s="284">
        <v>2017</v>
      </c>
      <c r="T99" s="284">
        <v>2018</v>
      </c>
      <c r="U99" s="284" t="s">
        <v>165</v>
      </c>
      <c r="V99" s="284" t="s">
        <v>232</v>
      </c>
      <c r="W99" s="101"/>
      <c r="X99" s="109"/>
      <c r="Y99" s="109"/>
      <c r="Z99" s="109"/>
      <c r="AA99" s="109"/>
      <c r="AB99" s="109"/>
      <c r="AC99" s="109"/>
      <c r="AD99" s="109"/>
    </row>
    <row r="100" spans="1:30" s="104" customFormat="1" ht="14.25" customHeight="1">
      <c r="A100" s="231"/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92"/>
      <c r="O100" s="292"/>
      <c r="P100" s="285"/>
      <c r="Q100" s="285"/>
      <c r="R100" s="285"/>
      <c r="S100" s="285"/>
      <c r="T100" s="285"/>
      <c r="U100" s="285"/>
      <c r="V100" s="285"/>
      <c r="W100" s="101"/>
      <c r="X100" s="109"/>
      <c r="Y100" s="109"/>
      <c r="Z100" s="109"/>
      <c r="AA100" s="109"/>
      <c r="AB100" s="109"/>
      <c r="AC100" s="109"/>
      <c r="AD100" s="109"/>
    </row>
    <row r="101" spans="1:30" ht="18.75" customHeight="1">
      <c r="A101" s="105" t="s">
        <v>33</v>
      </c>
      <c r="B101" s="139">
        <f>B86-B71</f>
        <v>-14181.77900000001</v>
      </c>
      <c r="C101" s="139">
        <f t="shared" ref="C101:V108" si="68">C86-C71</f>
        <v>-13872.544000000002</v>
      </c>
      <c r="D101" s="139">
        <f t="shared" si="68"/>
        <v>-11634.615999999995</v>
      </c>
      <c r="E101" s="139">
        <f t="shared" si="68"/>
        <v>-9355.0090000000055</v>
      </c>
      <c r="F101" s="139">
        <f t="shared" si="68"/>
        <v>-11982.695</v>
      </c>
      <c r="G101" s="139">
        <f t="shared" si="68"/>
        <v>-13914.853999999999</v>
      </c>
      <c r="H101" s="139">
        <f t="shared" si="68"/>
        <v>-13021.925999999999</v>
      </c>
      <c r="I101" s="139">
        <f t="shared" si="68"/>
        <v>-13262.594000000019</v>
      </c>
      <c r="J101" s="139">
        <f t="shared" si="68"/>
        <v>-17110.736000000004</v>
      </c>
      <c r="K101" s="139">
        <f t="shared" si="68"/>
        <v>-12112.869999999995</v>
      </c>
      <c r="L101" s="139">
        <f t="shared" si="68"/>
        <v>-13730.664999999994</v>
      </c>
      <c r="M101" s="139">
        <f t="shared" si="68"/>
        <v>-7378.1139999999941</v>
      </c>
      <c r="N101" s="139">
        <f t="shared" si="68"/>
        <v>-832.74199999999837</v>
      </c>
      <c r="O101" s="139">
        <f t="shared" si="68"/>
        <v>1872.9859999999899</v>
      </c>
      <c r="P101" s="139">
        <f t="shared" si="68"/>
        <v>258.93700000000536</v>
      </c>
      <c r="Q101" s="139">
        <f t="shared" si="68"/>
        <v>1328.6849999999977</v>
      </c>
      <c r="R101" s="139">
        <f t="shared" si="68"/>
        <v>2139.81700000001</v>
      </c>
      <c r="S101" s="139">
        <f t="shared" si="68"/>
        <v>1977.8760000000038</v>
      </c>
      <c r="T101" s="139">
        <f t="shared" si="68"/>
        <v>949.33999999999651</v>
      </c>
      <c r="U101" s="139">
        <f t="shared" si="68"/>
        <v>813.71300000000338</v>
      </c>
      <c r="V101" s="139">
        <f t="shared" si="68"/>
        <v>-4010.2909999999974</v>
      </c>
      <c r="W101" s="109"/>
      <c r="X101" s="109"/>
      <c r="Y101" s="109"/>
      <c r="Z101" s="109"/>
      <c r="AA101" s="109"/>
      <c r="AB101" s="109"/>
      <c r="AC101" s="109"/>
      <c r="AD101" s="109"/>
    </row>
    <row r="102" spans="1:30" ht="18.75" customHeight="1">
      <c r="A102" s="135" t="s">
        <v>34</v>
      </c>
      <c r="B102" s="120">
        <f t="shared" ref="B102:Q108" si="69">B87-B72</f>
        <v>-3469.4726593995701</v>
      </c>
      <c r="C102" s="120">
        <f t="shared" si="69"/>
        <v>-3838.5665478625892</v>
      </c>
      <c r="D102" s="120">
        <f t="shared" si="69"/>
        <v>-3567.8457759312264</v>
      </c>
      <c r="E102" s="120">
        <f t="shared" si="69"/>
        <v>-3447.8918079571026</v>
      </c>
      <c r="F102" s="120">
        <f t="shared" si="69"/>
        <v>-3598.803169425225</v>
      </c>
      <c r="G102" s="120">
        <f t="shared" si="69"/>
        <v>-3374.0763711708541</v>
      </c>
      <c r="H102" s="120">
        <f t="shared" si="69"/>
        <v>-3545.2455139125136</v>
      </c>
      <c r="I102" s="120">
        <f t="shared" si="69"/>
        <v>-3877.980190308901</v>
      </c>
      <c r="J102" s="120">
        <f t="shared" si="69"/>
        <v>-4127.3486921239901</v>
      </c>
      <c r="K102" s="120">
        <f t="shared" si="69"/>
        <v>-3596.0104158717404</v>
      </c>
      <c r="L102" s="120">
        <f t="shared" si="69"/>
        <v>-3828.24</v>
      </c>
      <c r="M102" s="120">
        <f t="shared" si="69"/>
        <v>-4073.1379999999999</v>
      </c>
      <c r="N102" s="120">
        <f t="shared" si="69"/>
        <v>-3511.9970000000012</v>
      </c>
      <c r="O102" s="120">
        <f t="shared" si="69"/>
        <v>-3382.6319999999996</v>
      </c>
      <c r="P102" s="120">
        <f t="shared" si="69"/>
        <v>-2826.4070000000002</v>
      </c>
      <c r="Q102" s="120">
        <f t="shared" si="69"/>
        <v>-3062.3860000000004</v>
      </c>
      <c r="R102" s="120">
        <f t="shared" si="68"/>
        <v>-3226.4930000000013</v>
      </c>
      <c r="S102" s="120">
        <f t="shared" si="68"/>
        <v>-3593.9780000000019</v>
      </c>
      <c r="T102" s="120">
        <f t="shared" si="68"/>
        <v>-3765.018</v>
      </c>
      <c r="U102" s="120">
        <f t="shared" si="68"/>
        <v>-3796.9594958992366</v>
      </c>
      <c r="V102" s="120">
        <f t="shared" si="68"/>
        <v>-3133.9173136992576</v>
      </c>
      <c r="W102" s="109"/>
      <c r="X102" s="109"/>
      <c r="Y102" s="109"/>
      <c r="Z102" s="109"/>
      <c r="AA102" s="109"/>
      <c r="AB102" s="109"/>
      <c r="AC102" s="109"/>
      <c r="AD102" s="109"/>
    </row>
    <row r="103" spans="1:30" ht="18.75" customHeight="1">
      <c r="A103" s="136" t="s">
        <v>35</v>
      </c>
      <c r="B103" s="111">
        <f t="shared" si="69"/>
        <v>-1585.88065939957</v>
      </c>
      <c r="C103" s="111">
        <f t="shared" si="68"/>
        <v>-1733.8895478625898</v>
      </c>
      <c r="D103" s="111">
        <f t="shared" si="68"/>
        <v>-1638.1077759312263</v>
      </c>
      <c r="E103" s="111">
        <f t="shared" si="68"/>
        <v>-1527.4498079571019</v>
      </c>
      <c r="F103" s="111">
        <f t="shared" si="68"/>
        <v>-1578.8931694252256</v>
      </c>
      <c r="G103" s="111">
        <f t="shared" si="68"/>
        <v>-1527.5533711708547</v>
      </c>
      <c r="H103" s="111">
        <f t="shared" si="68"/>
        <v>-1538.124513912514</v>
      </c>
      <c r="I103" s="111">
        <f t="shared" si="68"/>
        <v>-1939.7941903089002</v>
      </c>
      <c r="J103" s="111">
        <f t="shared" si="68"/>
        <v>-2142.0316921239901</v>
      </c>
      <c r="K103" s="111">
        <f t="shared" si="68"/>
        <v>-1607.3444158717402</v>
      </c>
      <c r="L103" s="111">
        <f t="shared" si="68"/>
        <v>-1837.2040000000002</v>
      </c>
      <c r="M103" s="111">
        <f t="shared" si="68"/>
        <v>-2072.0940000000005</v>
      </c>
      <c r="N103" s="111">
        <f t="shared" si="68"/>
        <v>-1933.2060000000001</v>
      </c>
      <c r="O103" s="111">
        <f t="shared" si="68"/>
        <v>-1996.018</v>
      </c>
      <c r="P103" s="111">
        <f t="shared" si="68"/>
        <v>-1694.326</v>
      </c>
      <c r="Q103" s="111">
        <f t="shared" si="68"/>
        <v>-1758.5</v>
      </c>
      <c r="R103" s="111">
        <f t="shared" si="68"/>
        <v>-1800.2830000000004</v>
      </c>
      <c r="S103" s="111">
        <f t="shared" si="68"/>
        <v>-1820.3670000000004</v>
      </c>
      <c r="T103" s="111">
        <f t="shared" si="68"/>
        <v>-1896.8779999999999</v>
      </c>
      <c r="U103" s="111">
        <f t="shared" si="68"/>
        <v>-1757.8952285433634</v>
      </c>
      <c r="V103" s="111">
        <f t="shared" si="68"/>
        <v>-1726.3168581761752</v>
      </c>
      <c r="W103" s="109"/>
      <c r="X103" s="109"/>
      <c r="Y103" s="109"/>
      <c r="Z103" s="109"/>
      <c r="AA103" s="109"/>
      <c r="AB103" s="109"/>
      <c r="AC103" s="109"/>
      <c r="AD103" s="109"/>
    </row>
    <row r="104" spans="1:30" ht="18.75" customHeight="1">
      <c r="A104" s="136" t="s">
        <v>36</v>
      </c>
      <c r="B104" s="115">
        <f t="shared" si="69"/>
        <v>-1883.5920000000003</v>
      </c>
      <c r="C104" s="115">
        <f t="shared" si="68"/>
        <v>-2104.6769999999997</v>
      </c>
      <c r="D104" s="115">
        <f t="shared" si="68"/>
        <v>-1929.7379999999998</v>
      </c>
      <c r="E104" s="115">
        <f t="shared" si="68"/>
        <v>-1920.4420000000002</v>
      </c>
      <c r="F104" s="115">
        <f t="shared" si="68"/>
        <v>-2019.9099999999999</v>
      </c>
      <c r="G104" s="115">
        <f t="shared" si="68"/>
        <v>-1846.5229999999997</v>
      </c>
      <c r="H104" s="115">
        <f t="shared" si="68"/>
        <v>-2007.1210000000001</v>
      </c>
      <c r="I104" s="115">
        <f t="shared" si="68"/>
        <v>-1938.1860000000006</v>
      </c>
      <c r="J104" s="115">
        <f t="shared" si="68"/>
        <v>-1985.3169999999996</v>
      </c>
      <c r="K104" s="115">
        <f t="shared" si="68"/>
        <v>-1988.6660000000002</v>
      </c>
      <c r="L104" s="115">
        <f t="shared" si="68"/>
        <v>-1991.0359999999996</v>
      </c>
      <c r="M104" s="115">
        <f t="shared" si="68"/>
        <v>-2001.0440000000003</v>
      </c>
      <c r="N104" s="115">
        <f t="shared" si="68"/>
        <v>-1578.7910000000002</v>
      </c>
      <c r="O104" s="115">
        <f t="shared" si="68"/>
        <v>-1386.6139999999996</v>
      </c>
      <c r="P104" s="115">
        <f t="shared" si="68"/>
        <v>-1132.0810000000001</v>
      </c>
      <c r="Q104" s="115">
        <f t="shared" si="68"/>
        <v>-1303.8859999999995</v>
      </c>
      <c r="R104" s="115">
        <f t="shared" si="68"/>
        <v>-1426.21</v>
      </c>
      <c r="S104" s="115">
        <f t="shared" si="68"/>
        <v>-1773.6110000000008</v>
      </c>
      <c r="T104" s="115">
        <f t="shared" si="68"/>
        <v>-1868.1400000000003</v>
      </c>
      <c r="U104" s="115">
        <f t="shared" si="68"/>
        <v>-2039.0642673558732</v>
      </c>
      <c r="V104" s="115">
        <f t="shared" si="68"/>
        <v>-1407.600455523082</v>
      </c>
      <c r="W104" s="109"/>
      <c r="X104" s="109"/>
      <c r="Y104" s="109"/>
      <c r="Z104" s="109"/>
      <c r="AA104" s="109"/>
      <c r="AB104" s="109"/>
      <c r="AC104" s="109"/>
      <c r="AD104" s="109"/>
    </row>
    <row r="105" spans="1:30" ht="18.75" customHeight="1">
      <c r="A105" s="137" t="s">
        <v>37</v>
      </c>
      <c r="B105" s="111">
        <f t="shared" si="69"/>
        <v>1001.2906755794845</v>
      </c>
      <c r="C105" s="111">
        <f t="shared" si="68"/>
        <v>866.09559424084546</v>
      </c>
      <c r="D105" s="111">
        <f t="shared" si="68"/>
        <v>927.90592075047402</v>
      </c>
      <c r="E105" s="111">
        <f t="shared" si="68"/>
        <v>1065.0944338192844</v>
      </c>
      <c r="F105" s="111">
        <f t="shared" si="68"/>
        <v>1027.0952719294878</v>
      </c>
      <c r="G105" s="111">
        <f t="shared" si="68"/>
        <v>1032.0283368371088</v>
      </c>
      <c r="H105" s="111">
        <f t="shared" si="68"/>
        <v>1248.3746696751809</v>
      </c>
      <c r="I105" s="111">
        <f t="shared" si="68"/>
        <v>1226.4964206147552</v>
      </c>
      <c r="J105" s="111">
        <f t="shared" si="68"/>
        <v>1185.2635323674569</v>
      </c>
      <c r="K105" s="111">
        <f t="shared" si="68"/>
        <v>1022.6981679071657</v>
      </c>
      <c r="L105" s="111">
        <f t="shared" si="68"/>
        <v>1373.7920000000001</v>
      </c>
      <c r="M105" s="111">
        <f t="shared" si="68"/>
        <v>1558.259</v>
      </c>
      <c r="N105" s="111">
        <f t="shared" si="68"/>
        <v>1821.8160000000003</v>
      </c>
      <c r="O105" s="111">
        <f t="shared" si="68"/>
        <v>1903.8340000000003</v>
      </c>
      <c r="P105" s="111">
        <f t="shared" si="68"/>
        <v>1811.8229999999999</v>
      </c>
      <c r="Q105" s="111">
        <f t="shared" si="68"/>
        <v>1938.6189999999999</v>
      </c>
      <c r="R105" s="111">
        <f t="shared" si="68"/>
        <v>1858.127</v>
      </c>
      <c r="S105" s="111">
        <f t="shared" si="68"/>
        <v>1833.4049999999997</v>
      </c>
      <c r="T105" s="111">
        <f t="shared" si="68"/>
        <v>1928.4479999999994</v>
      </c>
      <c r="U105" s="111">
        <f t="shared" si="68"/>
        <v>1906.3846357935158</v>
      </c>
      <c r="V105" s="111">
        <f t="shared" si="68"/>
        <v>1735.58605091957</v>
      </c>
      <c r="W105" s="109"/>
      <c r="X105" s="109"/>
      <c r="Y105" s="109"/>
      <c r="Z105" s="109"/>
      <c r="AA105" s="109"/>
      <c r="AB105" s="109"/>
      <c r="AC105" s="109"/>
      <c r="AD105" s="109"/>
    </row>
    <row r="106" spans="1:30" ht="18.75" customHeight="1">
      <c r="A106" s="136" t="s">
        <v>38</v>
      </c>
      <c r="B106" s="111">
        <f t="shared" si="69"/>
        <v>-203.87932442051581</v>
      </c>
      <c r="C106" s="111">
        <f t="shared" si="68"/>
        <v>-150.88540575915499</v>
      </c>
      <c r="D106" s="111">
        <f t="shared" si="68"/>
        <v>-143.62507924952584</v>
      </c>
      <c r="E106" s="111">
        <f t="shared" si="68"/>
        <v>-102.60756618071557</v>
      </c>
      <c r="F106" s="111">
        <f t="shared" si="68"/>
        <v>-60.691728070512497</v>
      </c>
      <c r="G106" s="111">
        <f t="shared" si="68"/>
        <v>-43.51066316289139</v>
      </c>
      <c r="H106" s="111">
        <f t="shared" si="68"/>
        <v>-22.917330324819005</v>
      </c>
      <c r="I106" s="111">
        <f t="shared" si="68"/>
        <v>-50.592579385244761</v>
      </c>
      <c r="J106" s="111">
        <f t="shared" si="68"/>
        <v>-17.245467632542784</v>
      </c>
      <c r="K106" s="111">
        <f t="shared" si="68"/>
        <v>-50.01883209283443</v>
      </c>
      <c r="L106" s="111">
        <f t="shared" si="68"/>
        <v>-85.313000000000017</v>
      </c>
      <c r="M106" s="111">
        <f t="shared" si="68"/>
        <v>-94.399000000000001</v>
      </c>
      <c r="N106" s="111">
        <f t="shared" si="68"/>
        <v>-101.50399999999999</v>
      </c>
      <c r="O106" s="111">
        <f t="shared" si="68"/>
        <v>-141.43299999999999</v>
      </c>
      <c r="P106" s="111">
        <f t="shared" si="68"/>
        <v>-170.02100000000002</v>
      </c>
      <c r="Q106" s="111">
        <f t="shared" si="68"/>
        <v>-205.565</v>
      </c>
      <c r="R106" s="111">
        <f t="shared" si="68"/>
        <v>-215.10799999999998</v>
      </c>
      <c r="S106" s="111">
        <f t="shared" si="68"/>
        <v>-215.49400000000003</v>
      </c>
      <c r="T106" s="111">
        <f t="shared" si="68"/>
        <v>-221.81600000000003</v>
      </c>
      <c r="U106" s="111">
        <f t="shared" si="68"/>
        <v>-209.92261886905592</v>
      </c>
      <c r="V106" s="111">
        <f t="shared" si="68"/>
        <v>-212.72963847187722</v>
      </c>
      <c r="W106" s="109"/>
      <c r="X106" s="109"/>
      <c r="Y106" s="109"/>
      <c r="Z106" s="109"/>
      <c r="AA106" s="109"/>
      <c r="AB106" s="109"/>
      <c r="AC106" s="109"/>
      <c r="AD106" s="109"/>
    </row>
    <row r="107" spans="1:30" ht="18.75" customHeight="1">
      <c r="A107" s="138" t="s">
        <v>39</v>
      </c>
      <c r="B107" s="115">
        <f t="shared" si="69"/>
        <v>1205.17</v>
      </c>
      <c r="C107" s="115">
        <f t="shared" si="68"/>
        <v>1016.9810000000004</v>
      </c>
      <c r="D107" s="115">
        <f t="shared" si="68"/>
        <v>1071.5309999999999</v>
      </c>
      <c r="E107" s="115">
        <f t="shared" si="68"/>
        <v>1167.702</v>
      </c>
      <c r="F107" s="115">
        <f t="shared" si="68"/>
        <v>1087.787</v>
      </c>
      <c r="G107" s="115">
        <f t="shared" si="68"/>
        <v>1075.5390000000002</v>
      </c>
      <c r="H107" s="115">
        <f t="shared" si="68"/>
        <v>1271.2919999999999</v>
      </c>
      <c r="I107" s="115">
        <f t="shared" si="68"/>
        <v>1277.0889999999999</v>
      </c>
      <c r="J107" s="115">
        <f t="shared" si="68"/>
        <v>1202.5089999999998</v>
      </c>
      <c r="K107" s="115">
        <f t="shared" si="68"/>
        <v>1072.7170000000001</v>
      </c>
      <c r="L107" s="115">
        <f t="shared" si="68"/>
        <v>1459.105</v>
      </c>
      <c r="M107" s="115">
        <f t="shared" si="68"/>
        <v>1652.6580000000001</v>
      </c>
      <c r="N107" s="115">
        <f t="shared" si="68"/>
        <v>1923.3200000000002</v>
      </c>
      <c r="O107" s="115">
        <f t="shared" si="68"/>
        <v>2045.2670000000003</v>
      </c>
      <c r="P107" s="115">
        <f t="shared" si="68"/>
        <v>1981.8439999999998</v>
      </c>
      <c r="Q107" s="115">
        <f t="shared" si="68"/>
        <v>2144.1839999999997</v>
      </c>
      <c r="R107" s="115">
        <f t="shared" si="68"/>
        <v>2073.2349999999997</v>
      </c>
      <c r="S107" s="115">
        <f t="shared" si="68"/>
        <v>2048.8989999999994</v>
      </c>
      <c r="T107" s="115">
        <f t="shared" si="68"/>
        <v>2150.2639999999997</v>
      </c>
      <c r="U107" s="115">
        <f t="shared" si="68"/>
        <v>2116.3072546625717</v>
      </c>
      <c r="V107" s="115">
        <f t="shared" si="68"/>
        <v>1948.3156893914472</v>
      </c>
      <c r="W107" s="109"/>
      <c r="X107" s="109"/>
      <c r="Y107" s="109"/>
      <c r="Z107" s="109"/>
      <c r="AA107" s="109"/>
      <c r="AB107" s="109"/>
      <c r="AC107" s="109"/>
      <c r="AD107" s="109"/>
    </row>
    <row r="108" spans="1:30" ht="18.75" customHeight="1">
      <c r="A108" s="128" t="s">
        <v>199</v>
      </c>
      <c r="B108" s="124">
        <f t="shared" si="69"/>
        <v>-2468.1819838200863</v>
      </c>
      <c r="C108" s="124">
        <f t="shared" si="68"/>
        <v>-2972.4709536217433</v>
      </c>
      <c r="D108" s="124">
        <f t="shared" si="68"/>
        <v>-2639.9398551807526</v>
      </c>
      <c r="E108" s="124">
        <f t="shared" si="68"/>
        <v>-2382.7973741378173</v>
      </c>
      <c r="F108" s="124">
        <f t="shared" si="68"/>
        <v>-2571.7078974957367</v>
      </c>
      <c r="G108" s="124">
        <f t="shared" si="68"/>
        <v>-2342.0480343337449</v>
      </c>
      <c r="H108" s="124">
        <f t="shared" si="68"/>
        <v>-2296.8708442373327</v>
      </c>
      <c r="I108" s="124">
        <f t="shared" si="68"/>
        <v>-2651.4837696941449</v>
      </c>
      <c r="J108" s="124">
        <f t="shared" si="68"/>
        <v>-2942.0851597565343</v>
      </c>
      <c r="K108" s="124">
        <f t="shared" si="68"/>
        <v>-2573.3122479645754</v>
      </c>
      <c r="L108" s="124">
        <f t="shared" si="68"/>
        <v>-2454.4479999999985</v>
      </c>
      <c r="M108" s="124">
        <f t="shared" si="68"/>
        <v>-2514.878999999999</v>
      </c>
      <c r="N108" s="124">
        <f t="shared" si="68"/>
        <v>-1690.1810000000005</v>
      </c>
      <c r="O108" s="124">
        <f t="shared" si="68"/>
        <v>-1478.7979999999989</v>
      </c>
      <c r="P108" s="124">
        <f t="shared" si="68"/>
        <v>-1014.5840000000007</v>
      </c>
      <c r="Q108" s="124">
        <f t="shared" si="68"/>
        <v>-1123.7669999999998</v>
      </c>
      <c r="R108" s="124">
        <f t="shared" si="68"/>
        <v>-1368.3660000000018</v>
      </c>
      <c r="S108" s="124">
        <f t="shared" si="68"/>
        <v>-1760.5730000000021</v>
      </c>
      <c r="T108" s="124">
        <f t="shared" si="68"/>
        <v>-1836.5700000000015</v>
      </c>
      <c r="U108" s="124">
        <f t="shared" si="68"/>
        <v>-1890.5748601057203</v>
      </c>
      <c r="V108" s="124">
        <f t="shared" si="68"/>
        <v>-1398.3312627796877</v>
      </c>
      <c r="W108" s="109"/>
      <c r="X108" s="109"/>
      <c r="Y108" s="109"/>
      <c r="Z108" s="109"/>
      <c r="AA108" s="109"/>
      <c r="AB108" s="109"/>
      <c r="AC108" s="109"/>
      <c r="AD108" s="109"/>
    </row>
    <row r="109" spans="1:30" ht="15" customHeight="1">
      <c r="A109" s="269" t="s">
        <v>32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29"/>
      <c r="X109" s="109"/>
      <c r="Y109" s="109"/>
      <c r="Z109" s="109"/>
      <c r="AA109" s="109"/>
      <c r="AB109" s="109"/>
      <c r="AC109" s="109"/>
      <c r="AD109" s="109"/>
    </row>
    <row r="110" spans="1:30" ht="15" customHeight="1">
      <c r="A110" s="288" t="s">
        <v>174</v>
      </c>
      <c r="B110" s="288"/>
      <c r="C110" s="288"/>
      <c r="D110" s="288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69"/>
      <c r="S110" s="269"/>
      <c r="T110" s="269"/>
      <c r="U110" s="269"/>
      <c r="V110" s="269"/>
      <c r="W110" s="129"/>
      <c r="X110" s="109"/>
      <c r="Y110" s="109"/>
      <c r="Z110" s="109"/>
      <c r="AA110" s="109"/>
      <c r="AB110" s="109"/>
      <c r="AC110" s="109"/>
      <c r="AD110" s="109"/>
    </row>
    <row r="111" spans="1:30" ht="15" customHeight="1">
      <c r="A111" s="269" t="s">
        <v>236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269"/>
      <c r="S111" s="269"/>
      <c r="T111" s="269"/>
      <c r="U111" s="269"/>
      <c r="V111" s="269"/>
      <c r="W111" s="129"/>
      <c r="X111" s="109"/>
      <c r="Y111" s="109"/>
      <c r="Z111" s="109"/>
      <c r="AA111" s="109"/>
      <c r="AB111" s="109"/>
      <c r="AC111" s="109"/>
      <c r="AD111" s="110"/>
    </row>
    <row r="112" spans="1:30" ht="15" customHeight="1">
      <c r="A112" s="269"/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129"/>
      <c r="X112" s="109"/>
      <c r="Y112" s="109"/>
      <c r="Z112" s="109"/>
      <c r="AA112" s="109"/>
      <c r="AB112" s="109"/>
      <c r="AC112" s="109"/>
      <c r="AD112" s="110"/>
    </row>
    <row r="113" spans="1:30" ht="15" customHeight="1">
      <c r="A113" s="133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29"/>
      <c r="X113" s="109"/>
      <c r="Y113" s="109"/>
      <c r="Z113" s="109"/>
      <c r="AA113" s="109"/>
      <c r="AB113" s="109"/>
      <c r="AC113" s="109"/>
      <c r="AD113" s="110"/>
    </row>
    <row r="114" spans="1:30" ht="40.5" customHeight="1">
      <c r="A114" s="250" t="s">
        <v>114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29"/>
      <c r="X114" s="109"/>
      <c r="Y114" s="109"/>
      <c r="Z114" s="109"/>
      <c r="AA114" s="109"/>
      <c r="AB114" s="109"/>
      <c r="AC114" s="109"/>
      <c r="AD114" s="110"/>
    </row>
    <row r="115" spans="1:30" ht="32.25" customHeight="1">
      <c r="A115" s="230"/>
      <c r="B115" s="284">
        <v>2000</v>
      </c>
      <c r="C115" s="284">
        <v>2001</v>
      </c>
      <c r="D115" s="284">
        <v>2002</v>
      </c>
      <c r="E115" s="284">
        <v>2003</v>
      </c>
      <c r="F115" s="284">
        <v>2004</v>
      </c>
      <c r="G115" s="284">
        <v>2005</v>
      </c>
      <c r="H115" s="284">
        <v>2006</v>
      </c>
      <c r="I115" s="284">
        <v>2007</v>
      </c>
      <c r="J115" s="284">
        <v>2008</v>
      </c>
      <c r="K115" s="284">
        <v>2009</v>
      </c>
      <c r="L115" s="284">
        <v>2010</v>
      </c>
      <c r="M115" s="284">
        <v>2011</v>
      </c>
      <c r="N115" s="291">
        <v>2012</v>
      </c>
      <c r="O115" s="291">
        <v>2013</v>
      </c>
      <c r="P115" s="284">
        <v>2014</v>
      </c>
      <c r="Q115" s="284">
        <v>2015</v>
      </c>
      <c r="R115" s="284">
        <v>2016</v>
      </c>
      <c r="S115" s="284">
        <v>2017</v>
      </c>
      <c r="T115" s="284">
        <v>2018</v>
      </c>
      <c r="U115" s="284" t="s">
        <v>165</v>
      </c>
      <c r="V115" s="284" t="s">
        <v>232</v>
      </c>
      <c r="W115" s="101"/>
      <c r="X115" s="293"/>
      <c r="Y115" s="293"/>
      <c r="Z115" s="293"/>
      <c r="AA115" s="293"/>
      <c r="AB115" s="268"/>
      <c r="AC115" s="268"/>
    </row>
    <row r="116" spans="1:30" s="104" customFormat="1" ht="14.25" customHeight="1">
      <c r="A116" s="231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92"/>
      <c r="O116" s="292"/>
      <c r="P116" s="285"/>
      <c r="Q116" s="285"/>
      <c r="R116" s="285"/>
      <c r="S116" s="285"/>
      <c r="T116" s="285"/>
      <c r="U116" s="285"/>
      <c r="V116" s="285"/>
      <c r="W116" s="101"/>
      <c r="X116" s="103"/>
      <c r="Y116" s="103"/>
      <c r="Z116" s="103"/>
      <c r="AA116" s="103"/>
      <c r="AB116" s="103"/>
      <c r="AC116" s="103"/>
      <c r="AD116" s="101"/>
    </row>
    <row r="117" spans="1:30" ht="18.75" customHeight="1">
      <c r="A117" s="105" t="s">
        <v>33</v>
      </c>
      <c r="B117" s="134">
        <f>B71/B$71*100</f>
        <v>100</v>
      </c>
      <c r="C117" s="134">
        <f t="shared" ref="C117:V124" si="70">C71/C$71*100</f>
        <v>100</v>
      </c>
      <c r="D117" s="134">
        <f t="shared" si="70"/>
        <v>100</v>
      </c>
      <c r="E117" s="134">
        <f t="shared" si="70"/>
        <v>100</v>
      </c>
      <c r="F117" s="134">
        <f t="shared" si="70"/>
        <v>100</v>
      </c>
      <c r="G117" s="134">
        <f t="shared" si="70"/>
        <v>100</v>
      </c>
      <c r="H117" s="134">
        <f t="shared" si="70"/>
        <v>100</v>
      </c>
      <c r="I117" s="134">
        <f t="shared" si="70"/>
        <v>100</v>
      </c>
      <c r="J117" s="134">
        <f t="shared" si="70"/>
        <v>100</v>
      </c>
      <c r="K117" s="134">
        <f t="shared" si="70"/>
        <v>100</v>
      </c>
      <c r="L117" s="134">
        <f t="shared" si="70"/>
        <v>100</v>
      </c>
      <c r="M117" s="134">
        <f t="shared" si="70"/>
        <v>100</v>
      </c>
      <c r="N117" s="134">
        <f t="shared" si="70"/>
        <v>100</v>
      </c>
      <c r="O117" s="134">
        <f t="shared" si="70"/>
        <v>100</v>
      </c>
      <c r="P117" s="134">
        <f t="shared" si="70"/>
        <v>100</v>
      </c>
      <c r="Q117" s="134">
        <f t="shared" si="70"/>
        <v>100</v>
      </c>
      <c r="R117" s="134">
        <f t="shared" si="70"/>
        <v>100</v>
      </c>
      <c r="S117" s="134">
        <f t="shared" si="70"/>
        <v>100</v>
      </c>
      <c r="T117" s="134">
        <f t="shared" si="70"/>
        <v>100</v>
      </c>
      <c r="U117" s="134">
        <f t="shared" si="70"/>
        <v>100</v>
      </c>
      <c r="V117" s="134">
        <f t="shared" si="70"/>
        <v>100</v>
      </c>
      <c r="W117" s="109"/>
      <c r="X117" s="141"/>
      <c r="Y117" s="141"/>
      <c r="Z117" s="141"/>
      <c r="AA117" s="141"/>
      <c r="AB117" s="109"/>
      <c r="AC117" s="141"/>
      <c r="AD117" s="110"/>
    </row>
    <row r="118" spans="1:30" ht="18.75" customHeight="1">
      <c r="A118" s="135" t="s">
        <v>34</v>
      </c>
      <c r="B118" s="119">
        <f t="shared" ref="B118:Q124" si="71">B72/B$71*100</f>
        <v>10.78949541241362</v>
      </c>
      <c r="C118" s="119">
        <f t="shared" si="71"/>
        <v>11.57592468638599</v>
      </c>
      <c r="D118" s="119">
        <f t="shared" si="71"/>
        <v>11.683127396219774</v>
      </c>
      <c r="E118" s="119">
        <f t="shared" si="71"/>
        <v>11.760385871529431</v>
      </c>
      <c r="F118" s="119">
        <f t="shared" si="71"/>
        <v>11.313046273288061</v>
      </c>
      <c r="G118" s="119">
        <f t="shared" si="71"/>
        <v>10.748437422666242</v>
      </c>
      <c r="H118" s="119">
        <f t="shared" si="71"/>
        <v>10.55423562195096</v>
      </c>
      <c r="I118" s="119">
        <f t="shared" si="71"/>
        <v>11.110966974992643</v>
      </c>
      <c r="J118" s="119">
        <f t="shared" si="71"/>
        <v>11.366123556816788</v>
      </c>
      <c r="K118" s="119">
        <f t="shared" si="71"/>
        <v>12.577385845017933</v>
      </c>
      <c r="L118" s="119">
        <f t="shared" si="71"/>
        <v>11.983474362431288</v>
      </c>
      <c r="M118" s="119">
        <f t="shared" si="71"/>
        <v>12.975765845215042</v>
      </c>
      <c r="N118" s="119">
        <f t="shared" si="71"/>
        <v>13.301570976484669</v>
      </c>
      <c r="O118" s="119">
        <f t="shared" si="71"/>
        <v>13.512005833453902</v>
      </c>
      <c r="P118" s="119">
        <f t="shared" si="71"/>
        <v>12.499653860864759</v>
      </c>
      <c r="Q118" s="119">
        <f t="shared" si="71"/>
        <v>12.639764755730729</v>
      </c>
      <c r="R118" s="119">
        <f t="shared" si="70"/>
        <v>12.885074541307704</v>
      </c>
      <c r="S118" s="119">
        <f t="shared" si="70"/>
        <v>12.142052107918152</v>
      </c>
      <c r="T118" s="119">
        <f t="shared" si="70"/>
        <v>11.779274638118089</v>
      </c>
      <c r="U118" s="119">
        <f t="shared" si="70"/>
        <v>11.429438690121978</v>
      </c>
      <c r="V118" s="119">
        <f t="shared" si="70"/>
        <v>12.837644052060663</v>
      </c>
      <c r="W118" s="109"/>
      <c r="X118" s="109"/>
      <c r="Y118" s="109"/>
      <c r="Z118" s="109"/>
      <c r="AA118" s="109"/>
      <c r="AB118" s="109"/>
      <c r="AC118" s="109"/>
      <c r="AD118" s="110"/>
    </row>
    <row r="119" spans="1:30" ht="18.75" customHeight="1">
      <c r="A119" s="136" t="s">
        <v>35</v>
      </c>
      <c r="B119" s="109">
        <f t="shared" si="71"/>
        <v>3.5574703720698437</v>
      </c>
      <c r="C119" s="109">
        <f t="shared" si="70"/>
        <v>3.9393065678928121</v>
      </c>
      <c r="D119" s="109">
        <f t="shared" si="70"/>
        <v>3.8960365993135806</v>
      </c>
      <c r="E119" s="109">
        <f t="shared" si="70"/>
        <v>3.7693285607988529</v>
      </c>
      <c r="F119" s="109">
        <f t="shared" si="70"/>
        <v>3.6120977439055153</v>
      </c>
      <c r="G119" s="109">
        <f t="shared" si="70"/>
        <v>3.3834240191654867</v>
      </c>
      <c r="H119" s="109">
        <f t="shared" si="70"/>
        <v>3.1043892271043316</v>
      </c>
      <c r="I119" s="109">
        <f t="shared" si="70"/>
        <v>3.5455858701889142</v>
      </c>
      <c r="J119" s="109">
        <f t="shared" si="70"/>
        <v>3.7103399158477157</v>
      </c>
      <c r="K119" s="109">
        <f t="shared" si="70"/>
        <v>3.6854299561426425</v>
      </c>
      <c r="L119" s="109">
        <f t="shared" si="70"/>
        <v>3.7005192845976476</v>
      </c>
      <c r="M119" s="109">
        <f t="shared" si="70"/>
        <v>4.0438397770075349</v>
      </c>
      <c r="N119" s="109">
        <f t="shared" si="70"/>
        <v>4.1707216511618972</v>
      </c>
      <c r="O119" s="109">
        <f t="shared" si="70"/>
        <v>4.1741553396085536</v>
      </c>
      <c r="P119" s="109">
        <f t="shared" si="70"/>
        <v>3.7033541459103376</v>
      </c>
      <c r="Q119" s="109">
        <f t="shared" si="70"/>
        <v>3.8111595567314582</v>
      </c>
      <c r="R119" s="109">
        <f t="shared" si="70"/>
        <v>3.8825178651064634</v>
      </c>
      <c r="S119" s="109">
        <f t="shared" si="70"/>
        <v>3.629610356028738</v>
      </c>
      <c r="T119" s="109">
        <f t="shared" si="70"/>
        <v>3.5710053990062725</v>
      </c>
      <c r="U119" s="109">
        <f t="shared" si="70"/>
        <v>3.3521512822011101</v>
      </c>
      <c r="V119" s="109">
        <f t="shared" si="70"/>
        <v>4.0065428756654056</v>
      </c>
      <c r="W119" s="109"/>
      <c r="X119" s="109"/>
      <c r="Y119" s="109"/>
      <c r="Z119" s="109"/>
      <c r="AA119" s="109"/>
      <c r="AB119" s="109"/>
      <c r="AC119" s="109"/>
      <c r="AD119" s="110"/>
    </row>
    <row r="120" spans="1:30" ht="18.75" customHeight="1">
      <c r="A120" s="136" t="s">
        <v>36</v>
      </c>
      <c r="B120" s="116">
        <f t="shared" si="71"/>
        <v>7.2320250403437756</v>
      </c>
      <c r="C120" s="116">
        <f t="shared" si="70"/>
        <v>7.6366181184931783</v>
      </c>
      <c r="D120" s="116">
        <f t="shared" si="70"/>
        <v>7.7870907969061935</v>
      </c>
      <c r="E120" s="116">
        <f t="shared" si="70"/>
        <v>7.9910573107305778</v>
      </c>
      <c r="F120" s="116">
        <f t="shared" si="70"/>
        <v>7.7009485293825453</v>
      </c>
      <c r="G120" s="116">
        <f t="shared" si="70"/>
        <v>7.3650134035007557</v>
      </c>
      <c r="H120" s="116">
        <f t="shared" si="70"/>
        <v>7.4498463948466291</v>
      </c>
      <c r="I120" s="116">
        <f t="shared" si="70"/>
        <v>7.5653811048037269</v>
      </c>
      <c r="J120" s="116">
        <f t="shared" si="70"/>
        <v>7.6557836409690703</v>
      </c>
      <c r="K120" s="116">
        <f t="shared" si="70"/>
        <v>8.8919558888752892</v>
      </c>
      <c r="L120" s="116">
        <f t="shared" si="70"/>
        <v>8.2829550778336394</v>
      </c>
      <c r="M120" s="116">
        <f t="shared" si="70"/>
        <v>8.9319260682075079</v>
      </c>
      <c r="N120" s="116">
        <f t="shared" si="70"/>
        <v>9.1308493253227727</v>
      </c>
      <c r="O120" s="116">
        <f t="shared" si="70"/>
        <v>9.3378504938453482</v>
      </c>
      <c r="P120" s="116">
        <f t="shared" si="70"/>
        <v>8.7962997149544222</v>
      </c>
      <c r="Q120" s="116">
        <f t="shared" si="70"/>
        <v>8.8286051989992682</v>
      </c>
      <c r="R120" s="116">
        <f t="shared" si="70"/>
        <v>9.0025566762012392</v>
      </c>
      <c r="S120" s="116">
        <f t="shared" si="70"/>
        <v>8.5124417518894138</v>
      </c>
      <c r="T120" s="116">
        <f t="shared" si="70"/>
        <v>8.2082692391118179</v>
      </c>
      <c r="U120" s="116">
        <f t="shared" si="70"/>
        <v>8.077287407920867</v>
      </c>
      <c r="V120" s="116">
        <f t="shared" si="70"/>
        <v>8.8311011763952578</v>
      </c>
      <c r="W120" s="109"/>
      <c r="X120" s="109"/>
      <c r="Y120" s="109"/>
      <c r="Z120" s="109"/>
      <c r="AA120" s="109"/>
      <c r="AB120" s="109"/>
      <c r="AC120" s="109"/>
      <c r="AD120" s="110"/>
    </row>
    <row r="121" spans="1:30" ht="18.75" customHeight="1">
      <c r="A121" s="137" t="s">
        <v>37</v>
      </c>
      <c r="B121" s="109">
        <f t="shared" si="71"/>
        <v>3.41337735217185</v>
      </c>
      <c r="C121" s="109">
        <f t="shared" si="70"/>
        <v>3.4227471853060196</v>
      </c>
      <c r="D121" s="109">
        <f t="shared" si="70"/>
        <v>3.4411291672399682</v>
      </c>
      <c r="E121" s="109">
        <f t="shared" si="70"/>
        <v>3.381657338263691</v>
      </c>
      <c r="F121" s="109">
        <f t="shared" si="70"/>
        <v>3.171555663124642</v>
      </c>
      <c r="G121" s="109">
        <f t="shared" si="70"/>
        <v>3.0151061166557875</v>
      </c>
      <c r="H121" s="109">
        <f t="shared" si="70"/>
        <v>2.8430026997083768</v>
      </c>
      <c r="I121" s="109">
        <f t="shared" si="70"/>
        <v>2.9549434927674154</v>
      </c>
      <c r="J121" s="109">
        <f t="shared" si="70"/>
        <v>2.7156763945077547</v>
      </c>
      <c r="K121" s="109">
        <f t="shared" si="70"/>
        <v>2.8422818140263986</v>
      </c>
      <c r="L121" s="109">
        <f t="shared" si="70"/>
        <v>2.8518940922491733</v>
      </c>
      <c r="M121" s="109">
        <f t="shared" si="70"/>
        <v>2.8696960665525912</v>
      </c>
      <c r="N121" s="109">
        <f t="shared" si="70"/>
        <v>2.7333300761493295</v>
      </c>
      <c r="O121" s="109">
        <f t="shared" si="70"/>
        <v>2.8165823174410969</v>
      </c>
      <c r="P121" s="109">
        <f t="shared" si="70"/>
        <v>2.8418167227892814</v>
      </c>
      <c r="Q121" s="109">
        <f t="shared" si="70"/>
        <v>2.8318053877966212</v>
      </c>
      <c r="R121" s="109">
        <f t="shared" si="70"/>
        <v>2.8970557180036058</v>
      </c>
      <c r="S121" s="109">
        <f t="shared" si="70"/>
        <v>2.7436246815050596</v>
      </c>
      <c r="T121" s="109">
        <f t="shared" si="70"/>
        <v>2.7363751009162964</v>
      </c>
      <c r="U121" s="109">
        <f t="shared" si="70"/>
        <v>2.6406352547313849</v>
      </c>
      <c r="V121" s="109">
        <f t="shared" si="70"/>
        <v>2.7786446083485572</v>
      </c>
      <c r="W121" s="109"/>
      <c r="X121" s="109"/>
      <c r="Y121" s="109"/>
      <c r="Z121" s="109"/>
      <c r="AA121" s="109"/>
      <c r="AB121" s="109"/>
      <c r="AC121" s="109"/>
      <c r="AD121" s="110"/>
    </row>
    <row r="122" spans="1:30" ht="18.75" customHeight="1">
      <c r="A122" s="136" t="s">
        <v>38</v>
      </c>
      <c r="B122" s="109">
        <f t="shared" si="71"/>
        <v>0.53802189499522191</v>
      </c>
      <c r="C122" s="109">
        <f t="shared" si="70"/>
        <v>0.46800688076646796</v>
      </c>
      <c r="D122" s="109">
        <f t="shared" si="70"/>
        <v>0.4470728432725139</v>
      </c>
      <c r="E122" s="109">
        <f t="shared" si="70"/>
        <v>0.42107255441753672</v>
      </c>
      <c r="F122" s="109">
        <f t="shared" si="70"/>
        <v>0.32640924641730645</v>
      </c>
      <c r="G122" s="109">
        <f t="shared" si="70"/>
        <v>0.27755861767350687</v>
      </c>
      <c r="H122" s="109">
        <f t="shared" si="70"/>
        <v>0.22946685871329175</v>
      </c>
      <c r="I122" s="109">
        <f t="shared" si="70"/>
        <v>0.28845907239961288</v>
      </c>
      <c r="J122" s="109">
        <f t="shared" si="70"/>
        <v>0.25696896392049434</v>
      </c>
      <c r="K122" s="109">
        <f t="shared" si="70"/>
        <v>0.20830499023134352</v>
      </c>
      <c r="L122" s="109">
        <f t="shared" si="70"/>
        <v>0.2778232755327722</v>
      </c>
      <c r="M122" s="109">
        <f t="shared" si="70"/>
        <v>0.31707314277596105</v>
      </c>
      <c r="N122" s="109">
        <f t="shared" si="70"/>
        <v>0.32250468693718776</v>
      </c>
      <c r="O122" s="109">
        <f t="shared" si="70"/>
        <v>0.40173004623715608</v>
      </c>
      <c r="P122" s="109">
        <f t="shared" si="70"/>
        <v>0.38446250649732006</v>
      </c>
      <c r="Q122" s="109">
        <f t="shared" si="70"/>
        <v>0.35316893514391767</v>
      </c>
      <c r="R122" s="109">
        <f t="shared" si="70"/>
        <v>0.36693709169804739</v>
      </c>
      <c r="S122" s="109">
        <f t="shared" si="70"/>
        <v>0.33273536596889725</v>
      </c>
      <c r="T122" s="109">
        <f t="shared" si="70"/>
        <v>0.32229605383690108</v>
      </c>
      <c r="U122" s="109">
        <f t="shared" si="70"/>
        <v>0.30478264993400872</v>
      </c>
      <c r="V122" s="109">
        <f t="shared" si="70"/>
        <v>0.35318659178032052</v>
      </c>
      <c r="W122" s="109"/>
      <c r="X122" s="109"/>
      <c r="Y122" s="109"/>
      <c r="Z122" s="109"/>
      <c r="AA122" s="109"/>
      <c r="AB122" s="109"/>
      <c r="AC122" s="109"/>
      <c r="AD122" s="110"/>
    </row>
    <row r="123" spans="1:30" ht="18.75" customHeight="1">
      <c r="A123" s="138" t="s">
        <v>39</v>
      </c>
      <c r="B123" s="116">
        <f t="shared" si="71"/>
        <v>2.875355457176628</v>
      </c>
      <c r="C123" s="116">
        <f t="shared" si="70"/>
        <v>2.9547403045395515</v>
      </c>
      <c r="D123" s="116">
        <f t="shared" si="70"/>
        <v>2.9940563239674542</v>
      </c>
      <c r="E123" s="116">
        <f t="shared" si="70"/>
        <v>2.9605847838461545</v>
      </c>
      <c r="F123" s="116">
        <f t="shared" si="70"/>
        <v>2.8451464167073359</v>
      </c>
      <c r="G123" s="116">
        <f t="shared" si="70"/>
        <v>2.7375474989822806</v>
      </c>
      <c r="H123" s="116">
        <f t="shared" si="70"/>
        <v>2.6135358409950857</v>
      </c>
      <c r="I123" s="116">
        <f t="shared" si="70"/>
        <v>2.6664844203678024</v>
      </c>
      <c r="J123" s="116">
        <f t="shared" si="70"/>
        <v>2.45870743058726</v>
      </c>
      <c r="K123" s="116">
        <f t="shared" si="70"/>
        <v>2.6339768237950554</v>
      </c>
      <c r="L123" s="116">
        <f t="shared" si="70"/>
        <v>2.5740708167164015</v>
      </c>
      <c r="M123" s="116">
        <f t="shared" si="70"/>
        <v>2.5526229237766302</v>
      </c>
      <c r="N123" s="116">
        <f t="shared" si="70"/>
        <v>2.4108253892121416</v>
      </c>
      <c r="O123" s="116">
        <f t="shared" si="70"/>
        <v>2.4148522712039409</v>
      </c>
      <c r="P123" s="116">
        <f t="shared" si="70"/>
        <v>2.4573542162919617</v>
      </c>
      <c r="Q123" s="116">
        <f t="shared" si="70"/>
        <v>2.4786364526527036</v>
      </c>
      <c r="R123" s="116">
        <f t="shared" si="70"/>
        <v>2.5301186263055588</v>
      </c>
      <c r="S123" s="116">
        <f t="shared" si="70"/>
        <v>2.4108893155361621</v>
      </c>
      <c r="T123" s="116">
        <f t="shared" si="70"/>
        <v>2.4140790470793956</v>
      </c>
      <c r="U123" s="116">
        <f t="shared" si="70"/>
        <v>2.3358526047973767</v>
      </c>
      <c r="V123" s="116">
        <f t="shared" si="70"/>
        <v>2.4254580165682365</v>
      </c>
      <c r="W123" s="109"/>
      <c r="X123" s="109"/>
      <c r="Y123" s="109"/>
      <c r="Z123" s="109"/>
      <c r="AA123" s="109"/>
      <c r="AB123" s="109"/>
      <c r="AC123" s="109"/>
      <c r="AD123" s="110"/>
    </row>
    <row r="124" spans="1:30" ht="18.75" customHeight="1">
      <c r="A124" s="128" t="s">
        <v>199</v>
      </c>
      <c r="B124" s="106">
        <f t="shared" si="71"/>
        <v>14.20287276458547</v>
      </c>
      <c r="C124" s="106">
        <f t="shared" si="70"/>
        <v>14.998671871692007</v>
      </c>
      <c r="D124" s="106">
        <f t="shared" si="70"/>
        <v>15.124256563459742</v>
      </c>
      <c r="E124" s="106">
        <f t="shared" si="70"/>
        <v>15.142043209793121</v>
      </c>
      <c r="F124" s="106">
        <f t="shared" si="70"/>
        <v>14.484601936412703</v>
      </c>
      <c r="G124" s="106">
        <f t="shared" si="70"/>
        <v>13.763543539322029</v>
      </c>
      <c r="H124" s="106">
        <f t="shared" si="70"/>
        <v>13.397238321659339</v>
      </c>
      <c r="I124" s="106">
        <f t="shared" si="70"/>
        <v>14.065910467760057</v>
      </c>
      <c r="J124" s="106">
        <f t="shared" si="70"/>
        <v>14.081799951324541</v>
      </c>
      <c r="K124" s="106">
        <f t="shared" si="70"/>
        <v>15.419667659044331</v>
      </c>
      <c r="L124" s="106">
        <f t="shared" si="70"/>
        <v>14.835368454680459</v>
      </c>
      <c r="M124" s="106">
        <f t="shared" si="70"/>
        <v>15.845461911767632</v>
      </c>
      <c r="N124" s="106">
        <f t="shared" si="70"/>
        <v>16.034901052633998</v>
      </c>
      <c r="O124" s="106">
        <f t="shared" si="70"/>
        <v>16.328588150895001</v>
      </c>
      <c r="P124" s="106">
        <f t="shared" si="70"/>
        <v>15.34147058365404</v>
      </c>
      <c r="Q124" s="106">
        <f t="shared" si="70"/>
        <v>15.47157014352735</v>
      </c>
      <c r="R124" s="106">
        <f t="shared" si="70"/>
        <v>15.782130259311311</v>
      </c>
      <c r="S124" s="106">
        <f t="shared" si="70"/>
        <v>14.885676789423211</v>
      </c>
      <c r="T124" s="106">
        <f t="shared" si="70"/>
        <v>14.515649739034387</v>
      </c>
      <c r="U124" s="106">
        <f t="shared" si="70"/>
        <v>14.070073944853362</v>
      </c>
      <c r="V124" s="106">
        <f t="shared" si="70"/>
        <v>15.61628866040922</v>
      </c>
      <c r="W124" s="109"/>
      <c r="X124" s="109"/>
      <c r="Y124" s="109"/>
      <c r="Z124" s="109"/>
      <c r="AA124" s="109"/>
      <c r="AB124" s="109"/>
      <c r="AC124" s="109"/>
      <c r="AD124" s="110"/>
    </row>
    <row r="125" spans="1:30" ht="15" customHeight="1">
      <c r="A125" s="269" t="s">
        <v>32</v>
      </c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29"/>
      <c r="X125" s="109"/>
      <c r="Y125" s="109"/>
      <c r="Z125" s="109"/>
      <c r="AA125" s="109"/>
      <c r="AB125" s="109"/>
      <c r="AC125" s="109"/>
      <c r="AD125" s="110"/>
    </row>
    <row r="126" spans="1:30" ht="15" customHeight="1">
      <c r="A126" s="288" t="s">
        <v>174</v>
      </c>
      <c r="B126" s="288"/>
      <c r="C126" s="288"/>
      <c r="D126" s="288"/>
      <c r="E126" s="288"/>
      <c r="F126" s="288"/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69"/>
      <c r="S126" s="269"/>
      <c r="T126" s="269"/>
      <c r="U126" s="269"/>
      <c r="V126" s="269"/>
      <c r="W126" s="129"/>
      <c r="X126" s="109"/>
      <c r="Y126" s="109"/>
      <c r="Z126" s="109"/>
      <c r="AA126" s="109"/>
      <c r="AB126" s="109"/>
      <c r="AC126" s="109"/>
      <c r="AD126" s="110"/>
    </row>
    <row r="127" spans="1:30" ht="15" customHeight="1">
      <c r="A127" s="269" t="s">
        <v>236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269"/>
      <c r="S127" s="269"/>
      <c r="T127" s="269"/>
      <c r="U127" s="269"/>
      <c r="V127" s="269"/>
      <c r="W127" s="129"/>
      <c r="X127" s="109"/>
      <c r="Y127" s="109"/>
      <c r="Z127" s="109"/>
      <c r="AA127" s="109"/>
      <c r="AB127" s="109"/>
      <c r="AC127" s="109"/>
      <c r="AD127" s="110"/>
    </row>
    <row r="128" spans="1:30" ht="15" customHeight="1">
      <c r="A128" s="133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29"/>
      <c r="X128" s="109"/>
      <c r="Y128" s="109"/>
      <c r="Z128" s="109"/>
      <c r="AA128" s="109"/>
      <c r="AB128" s="109"/>
      <c r="AC128" s="109"/>
      <c r="AD128" s="110"/>
    </row>
    <row r="129" spans="1:30" ht="40.5" customHeight="1">
      <c r="A129" s="228" t="s">
        <v>115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29"/>
      <c r="X129" s="109"/>
      <c r="Y129" s="109"/>
      <c r="Z129" s="109"/>
      <c r="AA129" s="109"/>
      <c r="AB129" s="109"/>
      <c r="AC129" s="109"/>
      <c r="AD129" s="110"/>
    </row>
    <row r="130" spans="1:30" ht="32.25" customHeight="1">
      <c r="A130" s="230"/>
      <c r="B130" s="284">
        <v>2000</v>
      </c>
      <c r="C130" s="284">
        <v>2001</v>
      </c>
      <c r="D130" s="284">
        <v>2002</v>
      </c>
      <c r="E130" s="284">
        <v>2003</v>
      </c>
      <c r="F130" s="284">
        <v>2004</v>
      </c>
      <c r="G130" s="284">
        <v>2005</v>
      </c>
      <c r="H130" s="284">
        <v>2006</v>
      </c>
      <c r="I130" s="284">
        <v>2007</v>
      </c>
      <c r="J130" s="284">
        <v>2008</v>
      </c>
      <c r="K130" s="284">
        <v>2009</v>
      </c>
      <c r="L130" s="284">
        <v>2010</v>
      </c>
      <c r="M130" s="284">
        <v>2011</v>
      </c>
      <c r="N130" s="291">
        <v>2012</v>
      </c>
      <c r="O130" s="291">
        <v>2013</v>
      </c>
      <c r="P130" s="284">
        <v>2014</v>
      </c>
      <c r="Q130" s="284">
        <v>2015</v>
      </c>
      <c r="R130" s="284">
        <v>2016</v>
      </c>
      <c r="S130" s="284">
        <v>2017</v>
      </c>
      <c r="T130" s="284">
        <v>2018</v>
      </c>
      <c r="U130" s="284" t="s">
        <v>165</v>
      </c>
      <c r="V130" s="284" t="s">
        <v>232</v>
      </c>
      <c r="W130" s="101"/>
      <c r="X130" s="293"/>
      <c r="Y130" s="293"/>
      <c r="Z130" s="293"/>
      <c r="AA130" s="293"/>
      <c r="AB130" s="268"/>
      <c r="AC130" s="268"/>
    </row>
    <row r="131" spans="1:30" s="104" customFormat="1" ht="14.25" customHeight="1">
      <c r="A131" s="231"/>
      <c r="B131" s="285"/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92"/>
      <c r="O131" s="292"/>
      <c r="P131" s="285"/>
      <c r="Q131" s="285"/>
      <c r="R131" s="285"/>
      <c r="S131" s="285"/>
      <c r="T131" s="285"/>
      <c r="U131" s="285"/>
      <c r="V131" s="285"/>
      <c r="W131" s="101"/>
      <c r="X131" s="103"/>
      <c r="Y131" s="103"/>
      <c r="Z131" s="103"/>
      <c r="AA131" s="103"/>
      <c r="AB131" s="103"/>
      <c r="AC131" s="103"/>
      <c r="AD131" s="101"/>
    </row>
    <row r="132" spans="1:30" ht="18.75" customHeight="1">
      <c r="A132" s="105" t="s">
        <v>33</v>
      </c>
      <c r="B132" s="134">
        <f>B86/B$86*100</f>
        <v>100</v>
      </c>
      <c r="C132" s="134">
        <f t="shared" ref="C132:V139" si="72">C86/C$86*100</f>
        <v>100</v>
      </c>
      <c r="D132" s="134">
        <f t="shared" si="72"/>
        <v>100</v>
      </c>
      <c r="E132" s="134">
        <f t="shared" si="72"/>
        <v>100</v>
      </c>
      <c r="F132" s="134">
        <f t="shared" si="72"/>
        <v>100</v>
      </c>
      <c r="G132" s="134">
        <f t="shared" si="72"/>
        <v>100</v>
      </c>
      <c r="H132" s="134">
        <f t="shared" si="72"/>
        <v>100</v>
      </c>
      <c r="I132" s="134">
        <f t="shared" si="72"/>
        <v>100</v>
      </c>
      <c r="J132" s="134">
        <f t="shared" si="72"/>
        <v>100</v>
      </c>
      <c r="K132" s="134">
        <f t="shared" si="72"/>
        <v>100</v>
      </c>
      <c r="L132" s="134">
        <f t="shared" si="72"/>
        <v>100</v>
      </c>
      <c r="M132" s="134">
        <f t="shared" si="72"/>
        <v>100</v>
      </c>
      <c r="N132" s="134">
        <f t="shared" si="72"/>
        <v>100</v>
      </c>
      <c r="O132" s="134">
        <f t="shared" si="72"/>
        <v>100</v>
      </c>
      <c r="P132" s="134">
        <f t="shared" si="72"/>
        <v>100</v>
      </c>
      <c r="Q132" s="134">
        <f t="shared" si="72"/>
        <v>100</v>
      </c>
      <c r="R132" s="134">
        <f t="shared" si="72"/>
        <v>100</v>
      </c>
      <c r="S132" s="134">
        <f t="shared" si="72"/>
        <v>100</v>
      </c>
      <c r="T132" s="134">
        <f t="shared" si="72"/>
        <v>100</v>
      </c>
      <c r="U132" s="134">
        <f t="shared" si="72"/>
        <v>100</v>
      </c>
      <c r="V132" s="134">
        <f t="shared" si="72"/>
        <v>100</v>
      </c>
      <c r="W132" s="109"/>
      <c r="X132" s="141"/>
      <c r="Y132" s="141"/>
      <c r="Z132" s="141"/>
      <c r="AA132" s="141"/>
      <c r="AB132" s="109"/>
      <c r="AC132" s="141"/>
      <c r="AD132" s="110"/>
    </row>
    <row r="133" spans="1:30" ht="18.75" customHeight="1">
      <c r="A133" s="135" t="s">
        <v>34</v>
      </c>
      <c r="B133" s="119">
        <f t="shared" ref="B133:Q139" si="73">B87/B$86*100</f>
        <v>5.4350113047622237</v>
      </c>
      <c r="C133" s="119">
        <f t="shared" si="73"/>
        <v>5.5826103641132931</v>
      </c>
      <c r="D133" s="119">
        <f t="shared" si="73"/>
        <v>5.9606174455352834</v>
      </c>
      <c r="E133" s="119">
        <f t="shared" si="73"/>
        <v>5.8874003221529403</v>
      </c>
      <c r="F133" s="119">
        <f t="shared" si="73"/>
        <v>5.9876551314027218</v>
      </c>
      <c r="G133" s="119">
        <f t="shared" si="73"/>
        <v>6.3741249751769775</v>
      </c>
      <c r="H133" s="119">
        <f t="shared" si="73"/>
        <v>6.2531079704549919</v>
      </c>
      <c r="I133" s="119">
        <f t="shared" si="73"/>
        <v>6.7186566090633599</v>
      </c>
      <c r="J133" s="119">
        <f t="shared" si="73"/>
        <v>7.4680305605253432</v>
      </c>
      <c r="K133" s="119">
        <f t="shared" si="73"/>
        <v>8.2485907214032768</v>
      </c>
      <c r="L133" s="119">
        <f t="shared" si="73"/>
        <v>7.9417757313213748</v>
      </c>
      <c r="M133" s="119">
        <f t="shared" si="73"/>
        <v>7.8404739240196557</v>
      </c>
      <c r="N133" s="119">
        <f t="shared" si="73"/>
        <v>7.9519367524277973</v>
      </c>
      <c r="O133" s="119">
        <f t="shared" si="73"/>
        <v>8.1278450417986239</v>
      </c>
      <c r="P133" s="119">
        <f t="shared" si="73"/>
        <v>8.3919387736085351</v>
      </c>
      <c r="Q133" s="119">
        <f t="shared" si="73"/>
        <v>8.2140936105742881</v>
      </c>
      <c r="R133" s="119">
        <f t="shared" si="72"/>
        <v>8.2147817531161085</v>
      </c>
      <c r="S133" s="119">
        <f t="shared" si="72"/>
        <v>7.5621790019060384</v>
      </c>
      <c r="T133" s="119">
        <f t="shared" si="72"/>
        <v>7.4302936298887596</v>
      </c>
      <c r="U133" s="119">
        <f t="shared" si="72"/>
        <v>7.2539901783684382</v>
      </c>
      <c r="V133" s="119">
        <f t="shared" si="72"/>
        <v>9.3127311201676726</v>
      </c>
      <c r="W133" s="109"/>
      <c r="X133" s="109"/>
      <c r="Y133" s="109"/>
      <c r="Z133" s="109"/>
      <c r="AA133" s="109"/>
      <c r="AB133" s="109"/>
      <c r="AC133" s="109"/>
      <c r="AD133" s="110"/>
    </row>
    <row r="134" spans="1:30" ht="18.75" customHeight="1">
      <c r="A134" s="136" t="s">
        <v>35</v>
      </c>
      <c r="B134" s="109">
        <f t="shared" si="73"/>
        <v>0.57181688756344684</v>
      </c>
      <c r="C134" s="109">
        <f t="shared" si="72"/>
        <v>0.75189484007218976</v>
      </c>
      <c r="D134" s="109">
        <f t="shared" si="72"/>
        <v>0.82609889882602383</v>
      </c>
      <c r="E134" s="109">
        <f t="shared" si="72"/>
        <v>0.83039560033796922</v>
      </c>
      <c r="F134" s="109">
        <f t="shared" si="72"/>
        <v>0.89131264194811965</v>
      </c>
      <c r="G134" s="109">
        <f t="shared" si="72"/>
        <v>0.92257421029690867</v>
      </c>
      <c r="H134" s="109">
        <f t="shared" si="72"/>
        <v>0.85786622201535634</v>
      </c>
      <c r="I134" s="109">
        <f t="shared" si="72"/>
        <v>0.86100239486891283</v>
      </c>
      <c r="J134" s="109">
        <f t="shared" si="72"/>
        <v>1.0184668908476449</v>
      </c>
      <c r="K134" s="109">
        <f t="shared" si="72"/>
        <v>1.2606417778959325</v>
      </c>
      <c r="L134" s="109">
        <f t="shared" si="72"/>
        <v>1.2395783417629922</v>
      </c>
      <c r="M134" s="109">
        <f t="shared" si="72"/>
        <v>1.1204394814147784</v>
      </c>
      <c r="N134" s="109">
        <f t="shared" si="72"/>
        <v>1.1846997560897929</v>
      </c>
      <c r="O134" s="109">
        <f t="shared" si="72"/>
        <v>1.1024519152458974</v>
      </c>
      <c r="P134" s="109">
        <f t="shared" si="72"/>
        <v>1.2550316496606368</v>
      </c>
      <c r="Q134" s="109">
        <f t="shared" si="72"/>
        <v>1.3325723780151904</v>
      </c>
      <c r="R134" s="109">
        <f t="shared" si="72"/>
        <v>1.3710034535824271</v>
      </c>
      <c r="S134" s="109">
        <f t="shared" si="72"/>
        <v>1.3694290173389856</v>
      </c>
      <c r="T134" s="109">
        <f t="shared" si="72"/>
        <v>1.4050883540666321</v>
      </c>
      <c r="U134" s="109">
        <f t="shared" si="72"/>
        <v>1.4359645309499494</v>
      </c>
      <c r="V134" s="109">
        <f t="shared" si="72"/>
        <v>1.8994164492339765</v>
      </c>
      <c r="W134" s="109"/>
      <c r="X134" s="109"/>
      <c r="Y134" s="109"/>
      <c r="Z134" s="109"/>
      <c r="AA134" s="109"/>
      <c r="AB134" s="109"/>
      <c r="AC134" s="109"/>
      <c r="AD134" s="110"/>
    </row>
    <row r="135" spans="1:30" ht="18.75" customHeight="1">
      <c r="A135" s="136" t="s">
        <v>36</v>
      </c>
      <c r="B135" s="116">
        <f t="shared" si="73"/>
        <v>4.8631944171987769</v>
      </c>
      <c r="C135" s="116">
        <f t="shared" si="72"/>
        <v>4.8307155240411035</v>
      </c>
      <c r="D135" s="116">
        <f t="shared" si="72"/>
        <v>5.1345185467092591</v>
      </c>
      <c r="E135" s="116">
        <f t="shared" si="72"/>
        <v>5.0570047218149705</v>
      </c>
      <c r="F135" s="116">
        <f t="shared" si="72"/>
        <v>5.0963424894546021</v>
      </c>
      <c r="G135" s="116">
        <f t="shared" si="72"/>
        <v>5.4515507648800678</v>
      </c>
      <c r="H135" s="116">
        <f t="shared" si="72"/>
        <v>5.395241748439636</v>
      </c>
      <c r="I135" s="116">
        <f t="shared" si="72"/>
        <v>5.8576542141944463</v>
      </c>
      <c r="J135" s="116">
        <f t="shared" si="72"/>
        <v>6.4495636696776977</v>
      </c>
      <c r="K135" s="116">
        <f t="shared" si="72"/>
        <v>6.9879489435073454</v>
      </c>
      <c r="L135" s="116">
        <f t="shared" si="72"/>
        <v>6.7021973895583811</v>
      </c>
      <c r="M135" s="116">
        <f t="shared" si="72"/>
        <v>6.7200344426048773</v>
      </c>
      <c r="N135" s="116">
        <f t="shared" si="72"/>
        <v>6.7672369963380055</v>
      </c>
      <c r="O135" s="116">
        <f t="shared" si="72"/>
        <v>7.0253931265527259</v>
      </c>
      <c r="P135" s="116">
        <f t="shared" si="72"/>
        <v>7.1369071239478998</v>
      </c>
      <c r="Q135" s="116">
        <f t="shared" si="72"/>
        <v>6.8815212325590984</v>
      </c>
      <c r="R135" s="116">
        <f t="shared" si="72"/>
        <v>6.8437782995336818</v>
      </c>
      <c r="S135" s="116">
        <f t="shared" si="72"/>
        <v>6.1927499845670537</v>
      </c>
      <c r="T135" s="116">
        <f t="shared" si="72"/>
        <v>6.0252052758221275</v>
      </c>
      <c r="U135" s="116">
        <f t="shared" si="72"/>
        <v>5.818025647418489</v>
      </c>
      <c r="V135" s="116">
        <f t="shared" si="72"/>
        <v>7.4133146709336959</v>
      </c>
      <c r="W135" s="109"/>
      <c r="X135" s="109"/>
      <c r="Y135" s="109"/>
      <c r="Z135" s="109"/>
      <c r="AA135" s="109"/>
      <c r="AB135" s="109"/>
      <c r="AC135" s="109"/>
      <c r="AD135" s="110"/>
    </row>
    <row r="136" spans="1:30" ht="18.75" customHeight="1">
      <c r="A136" s="137" t="s">
        <v>37</v>
      </c>
      <c r="B136" s="109">
        <f t="shared" si="73"/>
        <v>7.5144740782471962</v>
      </c>
      <c r="C136" s="109">
        <f t="shared" si="72"/>
        <v>7.0222332715155513</v>
      </c>
      <c r="D136" s="109">
        <f t="shared" si="72"/>
        <v>6.8827524787825887</v>
      </c>
      <c r="E136" s="109">
        <f t="shared" si="72"/>
        <v>6.8374675991236575</v>
      </c>
      <c r="F136" s="109">
        <f t="shared" si="72"/>
        <v>6.5121181582506393</v>
      </c>
      <c r="G136" s="109">
        <f t="shared" si="72"/>
        <v>6.3953701125564422</v>
      </c>
      <c r="H136" s="109">
        <f t="shared" si="72"/>
        <v>6.0498832204583328</v>
      </c>
      <c r="I136" s="109">
        <f t="shared" si="72"/>
        <v>5.9114293660537474</v>
      </c>
      <c r="J136" s="109">
        <f t="shared" si="72"/>
        <v>5.6625447727857905</v>
      </c>
      <c r="K136" s="109">
        <f t="shared" si="72"/>
        <v>5.6974309857857275</v>
      </c>
      <c r="L136" s="109">
        <f t="shared" si="72"/>
        <v>6.120641641602349</v>
      </c>
      <c r="M136" s="109">
        <f t="shared" si="72"/>
        <v>5.7869216199996538</v>
      </c>
      <c r="N136" s="109">
        <f t="shared" si="72"/>
        <v>5.6345798063739094</v>
      </c>
      <c r="O136" s="109">
        <f t="shared" si="72"/>
        <v>5.5578656935387105</v>
      </c>
      <c r="P136" s="109">
        <f t="shared" si="72"/>
        <v>5.4346162897947421</v>
      </c>
      <c r="Q136" s="109">
        <f t="shared" si="72"/>
        <v>5.4362372459277593</v>
      </c>
      <c r="R136" s="109">
        <f t="shared" si="72"/>
        <v>5.2922512500451893</v>
      </c>
      <c r="S136" s="109">
        <f t="shared" si="72"/>
        <v>4.8688075426680317</v>
      </c>
      <c r="T136" s="109">
        <f t="shared" si="72"/>
        <v>4.8705361380596663</v>
      </c>
      <c r="U136" s="109">
        <f t="shared" si="72"/>
        <v>4.663866219147593</v>
      </c>
      <c r="V136" s="109">
        <f t="shared" si="72"/>
        <v>5.2644606015822468</v>
      </c>
      <c r="W136" s="109"/>
      <c r="X136" s="109"/>
      <c r="Y136" s="109"/>
      <c r="Z136" s="109"/>
      <c r="AA136" s="109"/>
      <c r="AB136" s="109"/>
      <c r="AC136" s="109"/>
      <c r="AD136" s="110"/>
    </row>
    <row r="137" spans="1:30" ht="18.75" customHeight="1">
      <c r="A137" s="136" t="s">
        <v>38</v>
      </c>
      <c r="B137" s="109">
        <f t="shared" si="73"/>
        <v>0.18577879571069464</v>
      </c>
      <c r="C137" s="109">
        <f t="shared" si="72"/>
        <v>0.23725802440009441</v>
      </c>
      <c r="D137" s="109">
        <f t="shared" si="72"/>
        <v>0.20970610231887338</v>
      </c>
      <c r="E137" s="109">
        <f t="shared" si="72"/>
        <v>0.26293193878013699</v>
      </c>
      <c r="F137" s="109">
        <f t="shared" si="72"/>
        <v>0.27518001762127603</v>
      </c>
      <c r="G137" s="109">
        <f t="shared" si="72"/>
        <v>0.26617417043079938</v>
      </c>
      <c r="H137" s="109">
        <f t="shared" si="72"/>
        <v>0.24326386324694202</v>
      </c>
      <c r="I137" s="109">
        <f t="shared" si="72"/>
        <v>0.26592475572930357</v>
      </c>
      <c r="J137" s="109">
        <f t="shared" si="72"/>
        <v>0.30469904103005518</v>
      </c>
      <c r="K137" s="109">
        <f t="shared" si="72"/>
        <v>0.15653325991073758</v>
      </c>
      <c r="L137" s="109">
        <f t="shared" si="72"/>
        <v>0.19049128531995052</v>
      </c>
      <c r="M137" s="109">
        <f t="shared" si="72"/>
        <v>0.20004551560831338</v>
      </c>
      <c r="N137" s="109">
        <f t="shared" si="72"/>
        <v>0.16707790223852398</v>
      </c>
      <c r="O137" s="109">
        <f t="shared" si="72"/>
        <v>0.18113755808149182</v>
      </c>
      <c r="P137" s="109">
        <f t="shared" si="72"/>
        <v>0.13873223500402332</v>
      </c>
      <c r="Q137" s="109">
        <f t="shared" si="72"/>
        <v>6.5108288374299494E-2</v>
      </c>
      <c r="R137" s="109">
        <f t="shared" si="72"/>
        <v>6.9614127463263356E-2</v>
      </c>
      <c r="S137" s="109">
        <f t="shared" si="72"/>
        <v>6.746657740085503E-2</v>
      </c>
      <c r="T137" s="109">
        <f t="shared" si="72"/>
        <v>7.0034099318137047E-2</v>
      </c>
      <c r="U137" s="109">
        <f t="shared" si="72"/>
        <v>7.6791641561462662E-2</v>
      </c>
      <c r="V137" s="109">
        <f t="shared" si="72"/>
        <v>8.594600767530361E-2</v>
      </c>
      <c r="W137" s="109"/>
      <c r="X137" s="109"/>
      <c r="Y137" s="109"/>
      <c r="Z137" s="109"/>
      <c r="AA137" s="109"/>
      <c r="AB137" s="109"/>
      <c r="AC137" s="109"/>
      <c r="AD137" s="110"/>
    </row>
    <row r="138" spans="1:30" ht="18.75" customHeight="1">
      <c r="A138" s="138" t="s">
        <v>39</v>
      </c>
      <c r="B138" s="116">
        <f t="shared" si="73"/>
        <v>7.3286952825365015</v>
      </c>
      <c r="C138" s="116">
        <f t="shared" si="72"/>
        <v>6.7849752471154572</v>
      </c>
      <c r="D138" s="116">
        <f t="shared" si="72"/>
        <v>6.6730463764637165</v>
      </c>
      <c r="E138" s="116">
        <f t="shared" si="72"/>
        <v>6.5745356603435212</v>
      </c>
      <c r="F138" s="116">
        <f t="shared" si="72"/>
        <v>6.2369381406293627</v>
      </c>
      <c r="G138" s="116">
        <f t="shared" si="72"/>
        <v>6.1291959421256434</v>
      </c>
      <c r="H138" s="116">
        <f t="shared" si="72"/>
        <v>5.8066193572113916</v>
      </c>
      <c r="I138" s="116">
        <f t="shared" si="72"/>
        <v>5.6455046103244433</v>
      </c>
      <c r="J138" s="116">
        <f t="shared" si="72"/>
        <v>5.3578457317557362</v>
      </c>
      <c r="K138" s="116">
        <f t="shared" si="72"/>
        <v>5.5408977258749905</v>
      </c>
      <c r="L138" s="116">
        <f t="shared" si="72"/>
        <v>5.9301503562823976</v>
      </c>
      <c r="M138" s="116">
        <f t="shared" si="72"/>
        <v>5.5868761043913393</v>
      </c>
      <c r="N138" s="116">
        <f t="shared" si="72"/>
        <v>5.4675019041353847</v>
      </c>
      <c r="O138" s="116">
        <f t="shared" si="72"/>
        <v>5.3767281354572187</v>
      </c>
      <c r="P138" s="116">
        <f t="shared" si="72"/>
        <v>5.2958840547907187</v>
      </c>
      <c r="Q138" s="116">
        <f t="shared" si="72"/>
        <v>5.3711289575534593</v>
      </c>
      <c r="R138" s="116">
        <f t="shared" si="72"/>
        <v>5.2226371225819257</v>
      </c>
      <c r="S138" s="116">
        <f t="shared" si="72"/>
        <v>4.801340965267177</v>
      </c>
      <c r="T138" s="116">
        <f t="shared" si="72"/>
        <v>4.8005020387415298</v>
      </c>
      <c r="U138" s="116">
        <f t="shared" si="72"/>
        <v>4.5870745775861304</v>
      </c>
      <c r="V138" s="116">
        <f t="shared" si="72"/>
        <v>5.1785145939069421</v>
      </c>
      <c r="W138" s="109"/>
      <c r="X138" s="109"/>
      <c r="Y138" s="109"/>
      <c r="Z138" s="109"/>
      <c r="AA138" s="109"/>
      <c r="AB138" s="109"/>
      <c r="AC138" s="109"/>
      <c r="AD138" s="110"/>
    </row>
    <row r="139" spans="1:30" ht="18.75" customHeight="1">
      <c r="A139" s="255" t="s">
        <v>199</v>
      </c>
      <c r="B139" s="106">
        <f t="shared" si="73"/>
        <v>12.949485383009417</v>
      </c>
      <c r="C139" s="106">
        <f t="shared" si="72"/>
        <v>12.604843635628846</v>
      </c>
      <c r="D139" s="106">
        <f t="shared" si="72"/>
        <v>12.843369924317871</v>
      </c>
      <c r="E139" s="106">
        <f t="shared" si="72"/>
        <v>12.724867921276598</v>
      </c>
      <c r="F139" s="106">
        <f t="shared" si="72"/>
        <v>12.499773289653362</v>
      </c>
      <c r="G139" s="106">
        <f t="shared" si="72"/>
        <v>12.769495087733421</v>
      </c>
      <c r="H139" s="106">
        <f t="shared" si="72"/>
        <v>12.302991190913325</v>
      </c>
      <c r="I139" s="106">
        <f t="shared" si="72"/>
        <v>12.630085975117108</v>
      </c>
      <c r="J139" s="106">
        <f t="shared" si="72"/>
        <v>13.130575333311134</v>
      </c>
      <c r="K139" s="106">
        <f t="shared" si="72"/>
        <v>13.946021707189004</v>
      </c>
      <c r="L139" s="106">
        <f t="shared" si="72"/>
        <v>14.062417372923724</v>
      </c>
      <c r="M139" s="106">
        <f t="shared" si="72"/>
        <v>13.627395544019311</v>
      </c>
      <c r="N139" s="106">
        <f t="shared" si="72"/>
        <v>13.586516558801707</v>
      </c>
      <c r="O139" s="106">
        <f t="shared" si="72"/>
        <v>13.685710735337334</v>
      </c>
      <c r="P139" s="106">
        <f t="shared" si="72"/>
        <v>13.826555063403278</v>
      </c>
      <c r="Q139" s="106">
        <f t="shared" si="72"/>
        <v>13.65033085650205</v>
      </c>
      <c r="R139" s="106">
        <f t="shared" si="72"/>
        <v>13.507033003161299</v>
      </c>
      <c r="S139" s="106">
        <f t="shared" si="72"/>
        <v>12.430986544574072</v>
      </c>
      <c r="T139" s="106">
        <f t="shared" si="72"/>
        <v>12.300829767948425</v>
      </c>
      <c r="U139" s="106">
        <f t="shared" si="72"/>
        <v>11.917856397516031</v>
      </c>
      <c r="V139" s="106">
        <f t="shared" si="72"/>
        <v>14.577191721749919</v>
      </c>
      <c r="W139" s="109"/>
      <c r="X139" s="109"/>
      <c r="Y139" s="109"/>
      <c r="Z139" s="109"/>
      <c r="AA139" s="109"/>
      <c r="AB139" s="109"/>
      <c r="AC139" s="109"/>
      <c r="AD139" s="110"/>
    </row>
    <row r="140" spans="1:30" ht="15" customHeight="1">
      <c r="A140" s="269" t="s">
        <v>32</v>
      </c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29"/>
      <c r="X140" s="109"/>
      <c r="Y140" s="109"/>
      <c r="Z140" s="109"/>
      <c r="AA140" s="109"/>
      <c r="AB140" s="109"/>
      <c r="AC140" s="109"/>
      <c r="AD140" s="110"/>
    </row>
    <row r="141" spans="1:30" ht="15" customHeight="1">
      <c r="A141" s="288" t="s">
        <v>174</v>
      </c>
      <c r="B141" s="288"/>
      <c r="C141" s="288"/>
      <c r="D141" s="288"/>
      <c r="E141" s="288"/>
      <c r="F141" s="288"/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69"/>
      <c r="S141" s="269"/>
      <c r="T141" s="269"/>
      <c r="U141" s="269"/>
      <c r="V141" s="269"/>
      <c r="W141" s="129"/>
      <c r="X141" s="109"/>
      <c r="Y141" s="109"/>
      <c r="Z141" s="109"/>
      <c r="AA141" s="109"/>
      <c r="AB141" s="109"/>
      <c r="AC141" s="109"/>
      <c r="AD141" s="110"/>
    </row>
    <row r="142" spans="1:30" ht="15" customHeight="1">
      <c r="A142" s="269" t="s">
        <v>236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29"/>
      <c r="X142" s="109"/>
      <c r="Y142" s="109"/>
      <c r="Z142" s="109"/>
      <c r="AA142" s="109"/>
      <c r="AB142" s="109"/>
      <c r="AC142" s="109"/>
      <c r="AD142" s="110"/>
    </row>
    <row r="143" spans="1:30" ht="15" customHeight="1">
      <c r="A143" s="133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29"/>
      <c r="X143" s="109"/>
      <c r="Y143" s="109"/>
      <c r="Z143" s="109"/>
      <c r="AA143" s="109"/>
      <c r="AB143" s="109"/>
      <c r="AC143" s="109"/>
      <c r="AD143" s="110"/>
    </row>
    <row r="144" spans="1:30" ht="40.5" customHeight="1">
      <c r="A144" s="250" t="s">
        <v>116</v>
      </c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29"/>
      <c r="X144" s="109"/>
      <c r="Y144" s="109"/>
      <c r="Z144" s="109"/>
      <c r="AA144" s="109"/>
      <c r="AB144" s="109"/>
      <c r="AC144" s="109"/>
      <c r="AD144" s="109"/>
    </row>
    <row r="145" spans="1:30" ht="32.25" customHeight="1">
      <c r="A145" s="230"/>
      <c r="B145" s="284">
        <v>2000</v>
      </c>
      <c r="C145" s="284">
        <v>2001</v>
      </c>
      <c r="D145" s="284">
        <v>2002</v>
      </c>
      <c r="E145" s="284">
        <v>2003</v>
      </c>
      <c r="F145" s="284">
        <v>2004</v>
      </c>
      <c r="G145" s="284">
        <v>2005</v>
      </c>
      <c r="H145" s="284">
        <v>2006</v>
      </c>
      <c r="I145" s="284">
        <v>2007</v>
      </c>
      <c r="J145" s="284">
        <v>2008</v>
      </c>
      <c r="K145" s="284">
        <v>2009</v>
      </c>
      <c r="L145" s="284">
        <v>2010</v>
      </c>
      <c r="M145" s="284">
        <v>2011</v>
      </c>
      <c r="N145" s="291">
        <v>2012</v>
      </c>
      <c r="O145" s="291">
        <v>2013</v>
      </c>
      <c r="P145" s="284">
        <v>2014</v>
      </c>
      <c r="Q145" s="284">
        <v>2015</v>
      </c>
      <c r="R145" s="284">
        <v>2016</v>
      </c>
      <c r="S145" s="284">
        <v>2017</v>
      </c>
      <c r="T145" s="284">
        <v>2018</v>
      </c>
      <c r="U145" s="284" t="s">
        <v>165</v>
      </c>
      <c r="V145" s="284" t="s">
        <v>232</v>
      </c>
      <c r="W145" s="101"/>
      <c r="X145" s="109"/>
      <c r="Y145" s="109"/>
      <c r="Z145" s="109"/>
      <c r="AA145" s="109"/>
      <c r="AB145" s="109"/>
      <c r="AC145" s="109"/>
      <c r="AD145" s="109"/>
    </row>
    <row r="146" spans="1:30" s="104" customFormat="1" ht="14.25" customHeight="1">
      <c r="A146" s="231"/>
      <c r="B146" s="285"/>
      <c r="C146" s="285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92"/>
      <c r="O146" s="292"/>
      <c r="P146" s="285"/>
      <c r="Q146" s="285"/>
      <c r="R146" s="285"/>
      <c r="S146" s="285"/>
      <c r="T146" s="285"/>
      <c r="U146" s="285"/>
      <c r="V146" s="285"/>
      <c r="W146" s="101"/>
      <c r="X146" s="109"/>
      <c r="Y146" s="109"/>
      <c r="Z146" s="109"/>
      <c r="AA146" s="109"/>
      <c r="AB146" s="109"/>
      <c r="AC146" s="109"/>
      <c r="AD146" s="109"/>
    </row>
    <row r="147" spans="1:30" ht="18.75" customHeight="1">
      <c r="A147" s="105" t="s">
        <v>33</v>
      </c>
      <c r="B147" s="134">
        <f>B101/B$101*100</f>
        <v>100</v>
      </c>
      <c r="C147" s="134">
        <f t="shared" ref="C147:V154" si="74">C101/C$101*100</f>
        <v>100</v>
      </c>
      <c r="D147" s="134">
        <f t="shared" si="74"/>
        <v>100</v>
      </c>
      <c r="E147" s="134">
        <f t="shared" si="74"/>
        <v>100</v>
      </c>
      <c r="F147" s="134">
        <f t="shared" si="74"/>
        <v>100</v>
      </c>
      <c r="G147" s="134">
        <f t="shared" si="74"/>
        <v>100</v>
      </c>
      <c r="H147" s="134">
        <f t="shared" si="74"/>
        <v>100</v>
      </c>
      <c r="I147" s="134">
        <f t="shared" si="74"/>
        <v>100</v>
      </c>
      <c r="J147" s="134">
        <f t="shared" si="74"/>
        <v>100</v>
      </c>
      <c r="K147" s="134">
        <f t="shared" si="74"/>
        <v>100</v>
      </c>
      <c r="L147" s="134">
        <f t="shared" si="74"/>
        <v>100</v>
      </c>
      <c r="M147" s="134">
        <f t="shared" si="74"/>
        <v>100</v>
      </c>
      <c r="N147" s="134">
        <f t="shared" si="74"/>
        <v>100</v>
      </c>
      <c r="O147" s="134">
        <f t="shared" si="74"/>
        <v>100</v>
      </c>
      <c r="P147" s="134">
        <f t="shared" si="74"/>
        <v>100</v>
      </c>
      <c r="Q147" s="134">
        <f t="shared" si="74"/>
        <v>100</v>
      </c>
      <c r="R147" s="134">
        <f t="shared" si="74"/>
        <v>100</v>
      </c>
      <c r="S147" s="134">
        <f t="shared" si="74"/>
        <v>100</v>
      </c>
      <c r="T147" s="134">
        <f t="shared" si="74"/>
        <v>100</v>
      </c>
      <c r="U147" s="134">
        <f t="shared" si="74"/>
        <v>100</v>
      </c>
      <c r="V147" s="134">
        <f t="shared" si="74"/>
        <v>100</v>
      </c>
      <c r="W147" s="109"/>
      <c r="X147" s="109"/>
      <c r="Y147" s="109"/>
      <c r="Z147" s="109"/>
      <c r="AA147" s="109"/>
      <c r="AB147" s="109"/>
      <c r="AC147" s="109"/>
      <c r="AD147" s="109"/>
    </row>
    <row r="148" spans="1:30" ht="18.75" customHeight="1">
      <c r="A148" s="135" t="s">
        <v>34</v>
      </c>
      <c r="B148" s="119">
        <f t="shared" ref="B148:Q154" si="75">B102/B$101*100</f>
        <v>24.464297881101995</v>
      </c>
      <c r="C148" s="119">
        <f t="shared" si="75"/>
        <v>27.670242371280917</v>
      </c>
      <c r="D148" s="119">
        <f t="shared" si="75"/>
        <v>30.665780253780856</v>
      </c>
      <c r="E148" s="119">
        <f t="shared" si="75"/>
        <v>36.856103590676405</v>
      </c>
      <c r="F148" s="119">
        <f t="shared" si="75"/>
        <v>30.033336986589621</v>
      </c>
      <c r="G148" s="119">
        <f t="shared" si="75"/>
        <v>24.248018492834021</v>
      </c>
      <c r="H148" s="119">
        <f t="shared" si="75"/>
        <v>27.22520089510963</v>
      </c>
      <c r="I148" s="119">
        <f t="shared" si="75"/>
        <v>29.239982693497936</v>
      </c>
      <c r="J148" s="119">
        <f t="shared" si="75"/>
        <v>24.121397771106917</v>
      </c>
      <c r="K148" s="119">
        <f t="shared" si="75"/>
        <v>29.687517622757792</v>
      </c>
      <c r="L148" s="119">
        <f t="shared" si="75"/>
        <v>27.880951141113712</v>
      </c>
      <c r="M148" s="119">
        <f t="shared" si="75"/>
        <v>55.205679933923534</v>
      </c>
      <c r="N148" s="119">
        <f t="shared" si="75"/>
        <v>421.73890592764724</v>
      </c>
      <c r="O148" s="119">
        <f t="shared" si="75"/>
        <v>-180.60102958591352</v>
      </c>
      <c r="P148" s="119">
        <f t="shared" si="75"/>
        <v>-1091.5423442767708</v>
      </c>
      <c r="Q148" s="119">
        <f t="shared" si="75"/>
        <v>-230.4824695093273</v>
      </c>
      <c r="R148" s="119">
        <f t="shared" si="74"/>
        <v>-150.78359504574394</v>
      </c>
      <c r="S148" s="119">
        <f t="shared" si="74"/>
        <v>-181.70896456602915</v>
      </c>
      <c r="T148" s="119">
        <f t="shared" si="74"/>
        <v>-396.59321212632079</v>
      </c>
      <c r="U148" s="119">
        <f t="shared" si="74"/>
        <v>-466.62146185439104</v>
      </c>
      <c r="V148" s="119">
        <f t="shared" si="74"/>
        <v>78.14688045578886</v>
      </c>
      <c r="W148" s="109"/>
      <c r="X148" s="109"/>
      <c r="Y148" s="109"/>
      <c r="Z148" s="109"/>
      <c r="AA148" s="109"/>
      <c r="AB148" s="109"/>
      <c r="AC148" s="109"/>
      <c r="AD148" s="109"/>
    </row>
    <row r="149" spans="1:30" ht="18.75" customHeight="1">
      <c r="A149" s="136" t="s">
        <v>35</v>
      </c>
      <c r="B149" s="109">
        <f t="shared" si="75"/>
        <v>11.182522724402693</v>
      </c>
      <c r="C149" s="109">
        <f t="shared" si="74"/>
        <v>12.498713630770171</v>
      </c>
      <c r="D149" s="109">
        <f t="shared" si="74"/>
        <v>14.079603279826571</v>
      </c>
      <c r="E149" s="109">
        <f t="shared" si="74"/>
        <v>16.327614521344671</v>
      </c>
      <c r="F149" s="109">
        <f t="shared" si="74"/>
        <v>13.176444609707797</v>
      </c>
      <c r="G149" s="109">
        <f t="shared" si="74"/>
        <v>10.977861292478201</v>
      </c>
      <c r="H149" s="109">
        <f t="shared" si="74"/>
        <v>11.811805057965421</v>
      </c>
      <c r="I149" s="109">
        <f t="shared" si="74"/>
        <v>14.626054226713849</v>
      </c>
      <c r="J149" s="109">
        <f t="shared" si="74"/>
        <v>12.518641466527153</v>
      </c>
      <c r="K149" s="109">
        <f t="shared" si="74"/>
        <v>13.269723986732632</v>
      </c>
      <c r="L149" s="109">
        <f t="shared" si="74"/>
        <v>13.380298769214754</v>
      </c>
      <c r="M149" s="109">
        <f t="shared" si="74"/>
        <v>28.084331578503697</v>
      </c>
      <c r="N149" s="109">
        <f t="shared" si="74"/>
        <v>232.14945325202811</v>
      </c>
      <c r="O149" s="109">
        <f t="shared" si="74"/>
        <v>-106.56876239331265</v>
      </c>
      <c r="P149" s="109">
        <f t="shared" si="74"/>
        <v>-654.33908634145178</v>
      </c>
      <c r="Q149" s="109">
        <f t="shared" si="74"/>
        <v>-132.34890135735731</v>
      </c>
      <c r="R149" s="109">
        <f t="shared" si="74"/>
        <v>-84.132568345797424</v>
      </c>
      <c r="S149" s="109">
        <f t="shared" si="74"/>
        <v>-92.036457290547872</v>
      </c>
      <c r="T149" s="109">
        <f t="shared" si="74"/>
        <v>-199.81018391724851</v>
      </c>
      <c r="U149" s="109">
        <f t="shared" si="74"/>
        <v>-216.03381395447241</v>
      </c>
      <c r="V149" s="109">
        <f t="shared" si="74"/>
        <v>43.047171843045213</v>
      </c>
      <c r="W149" s="109"/>
      <c r="X149" s="109"/>
      <c r="Y149" s="109"/>
      <c r="Z149" s="109"/>
      <c r="AA149" s="109"/>
      <c r="AB149" s="109"/>
      <c r="AC149" s="109"/>
      <c r="AD149" s="109"/>
    </row>
    <row r="150" spans="1:30" ht="18.75" customHeight="1">
      <c r="A150" s="136" t="s">
        <v>36</v>
      </c>
      <c r="B150" s="116">
        <f t="shared" si="75"/>
        <v>13.281775156699304</v>
      </c>
      <c r="C150" s="116">
        <f t="shared" si="74"/>
        <v>15.171528740510748</v>
      </c>
      <c r="D150" s="116">
        <f t="shared" si="74"/>
        <v>16.586176973954281</v>
      </c>
      <c r="E150" s="116">
        <f t="shared" si="74"/>
        <v>20.528489069331727</v>
      </c>
      <c r="F150" s="116">
        <f t="shared" si="74"/>
        <v>16.856892376881827</v>
      </c>
      <c r="G150" s="116">
        <f t="shared" si="74"/>
        <v>13.27015720035582</v>
      </c>
      <c r="H150" s="116">
        <f t="shared" si="74"/>
        <v>15.413395837144215</v>
      </c>
      <c r="I150" s="116">
        <f t="shared" si="74"/>
        <v>14.613928466784081</v>
      </c>
      <c r="J150" s="116">
        <f t="shared" si="74"/>
        <v>11.602756304579763</v>
      </c>
      <c r="K150" s="116">
        <f t="shared" si="74"/>
        <v>16.417793636025159</v>
      </c>
      <c r="L150" s="116">
        <f t="shared" si="74"/>
        <v>14.500652371898962</v>
      </c>
      <c r="M150" s="116">
        <f t="shared" si="74"/>
        <v>27.121348355419855</v>
      </c>
      <c r="N150" s="116">
        <f t="shared" si="74"/>
        <v>189.58945267561901</v>
      </c>
      <c r="O150" s="116">
        <f t="shared" si="74"/>
        <v>-74.032267192600855</v>
      </c>
      <c r="P150" s="116">
        <f t="shared" si="74"/>
        <v>-437.20325793531896</v>
      </c>
      <c r="Q150" s="116">
        <f t="shared" si="74"/>
        <v>-98.133568151969939</v>
      </c>
      <c r="R150" s="116">
        <f t="shared" si="74"/>
        <v>-66.651026699946456</v>
      </c>
      <c r="S150" s="116">
        <f t="shared" si="74"/>
        <v>-89.672507275481237</v>
      </c>
      <c r="T150" s="116">
        <f t="shared" si="74"/>
        <v>-196.78302820907231</v>
      </c>
      <c r="U150" s="116">
        <f t="shared" si="74"/>
        <v>-250.58764789991864</v>
      </c>
      <c r="V150" s="116">
        <f t="shared" si="74"/>
        <v>35.099708612743633</v>
      </c>
      <c r="W150" s="109"/>
      <c r="X150" s="109"/>
      <c r="Y150" s="109"/>
      <c r="Z150" s="109"/>
      <c r="AA150" s="109"/>
      <c r="AB150" s="109"/>
      <c r="AC150" s="109"/>
      <c r="AD150" s="109"/>
    </row>
    <row r="151" spans="1:30" ht="18.75" customHeight="1">
      <c r="A151" s="137" t="s">
        <v>37</v>
      </c>
      <c r="B151" s="109">
        <f t="shared" si="75"/>
        <v>-7.0604024754544819</v>
      </c>
      <c r="C151" s="109">
        <f t="shared" si="74"/>
        <v>-6.2432355178750587</v>
      </c>
      <c r="D151" s="109">
        <f t="shared" si="74"/>
        <v>-7.9753893102314208</v>
      </c>
      <c r="E151" s="109">
        <f t="shared" si="74"/>
        <v>-11.385284972139351</v>
      </c>
      <c r="F151" s="109">
        <f t="shared" si="74"/>
        <v>-8.571488066161141</v>
      </c>
      <c r="G151" s="109">
        <f t="shared" si="74"/>
        <v>-7.4167385215619861</v>
      </c>
      <c r="H151" s="109">
        <f t="shared" si="74"/>
        <v>-9.5867129768298565</v>
      </c>
      <c r="I151" s="109">
        <f t="shared" si="74"/>
        <v>-9.2477868252225282</v>
      </c>
      <c r="J151" s="109">
        <f t="shared" si="74"/>
        <v>-6.9270166541489306</v>
      </c>
      <c r="K151" s="109">
        <f t="shared" si="74"/>
        <v>-8.4430706175098571</v>
      </c>
      <c r="L151" s="109">
        <f t="shared" si="74"/>
        <v>-10.005283793610877</v>
      </c>
      <c r="M151" s="109">
        <f t="shared" si="74"/>
        <v>-21.120017934122476</v>
      </c>
      <c r="N151" s="109">
        <f t="shared" si="74"/>
        <v>-218.77316143535498</v>
      </c>
      <c r="O151" s="109">
        <f t="shared" si="74"/>
        <v>101.64699575971258</v>
      </c>
      <c r="P151" s="109">
        <f t="shared" si="74"/>
        <v>699.71576097659374</v>
      </c>
      <c r="Q151" s="109">
        <f t="shared" si="74"/>
        <v>145.90508660818804</v>
      </c>
      <c r="R151" s="109">
        <f t="shared" si="74"/>
        <v>86.835790163364024</v>
      </c>
      <c r="S151" s="109">
        <f t="shared" si="74"/>
        <v>92.69564927224944</v>
      </c>
      <c r="T151" s="109">
        <f t="shared" si="74"/>
        <v>203.135652137275</v>
      </c>
      <c r="U151" s="109">
        <f t="shared" si="74"/>
        <v>234.28218988679151</v>
      </c>
      <c r="V151" s="109">
        <f t="shared" si="74"/>
        <v>-43.278307008632815</v>
      </c>
      <c r="W151" s="109"/>
      <c r="X151" s="109"/>
      <c r="Y151" s="109"/>
      <c r="Z151" s="109"/>
      <c r="AA151" s="109"/>
      <c r="AB151" s="109"/>
      <c r="AC151" s="109"/>
      <c r="AD151" s="109"/>
    </row>
    <row r="152" spans="1:30" ht="18.75" customHeight="1">
      <c r="A152" s="136" t="s">
        <v>38</v>
      </c>
      <c r="B152" s="109">
        <f t="shared" si="75"/>
        <v>1.4376145927849791</v>
      </c>
      <c r="C152" s="109">
        <f t="shared" si="74"/>
        <v>1.0876549085672749</v>
      </c>
      <c r="D152" s="109">
        <f t="shared" si="74"/>
        <v>1.234463425776372</v>
      </c>
      <c r="E152" s="109">
        <f t="shared" si="74"/>
        <v>1.0968195346548091</v>
      </c>
      <c r="F152" s="109">
        <f t="shared" si="74"/>
        <v>0.50649480830908655</v>
      </c>
      <c r="G152" s="109">
        <f t="shared" si="74"/>
        <v>0.31269220045637125</v>
      </c>
      <c r="H152" s="109">
        <f t="shared" si="74"/>
        <v>0.17599032834942394</v>
      </c>
      <c r="I152" s="109">
        <f t="shared" si="74"/>
        <v>0.38146820588223307</v>
      </c>
      <c r="J152" s="109">
        <f t="shared" si="74"/>
        <v>0.10078740991937916</v>
      </c>
      <c r="K152" s="109">
        <f t="shared" si="74"/>
        <v>0.41293956009463034</v>
      </c>
      <c r="L152" s="109">
        <f t="shared" si="74"/>
        <v>0.62133188742133061</v>
      </c>
      <c r="M152" s="109">
        <f t="shared" si="74"/>
        <v>1.2794462107796123</v>
      </c>
      <c r="N152" s="109">
        <f t="shared" si="74"/>
        <v>12.189129406226682</v>
      </c>
      <c r="O152" s="109">
        <f t="shared" si="74"/>
        <v>-7.5512043336149208</v>
      </c>
      <c r="P152" s="109">
        <f t="shared" si="74"/>
        <v>-65.661145375128498</v>
      </c>
      <c r="Q152" s="109">
        <f t="shared" si="74"/>
        <v>-15.471311860975351</v>
      </c>
      <c r="R152" s="109">
        <f t="shared" si="74"/>
        <v>-10.052635342181082</v>
      </c>
      <c r="S152" s="109">
        <f t="shared" si="74"/>
        <v>-10.895222956343046</v>
      </c>
      <c r="T152" s="109">
        <f t="shared" si="74"/>
        <v>-23.365285356142252</v>
      </c>
      <c r="U152" s="109">
        <f t="shared" si="74"/>
        <v>-25.798115412812017</v>
      </c>
      <c r="V152" s="109">
        <f t="shared" si="74"/>
        <v>5.304593568693079</v>
      </c>
      <c r="W152" s="109"/>
      <c r="X152" s="109"/>
      <c r="Y152" s="109"/>
      <c r="Z152" s="109"/>
      <c r="AA152" s="109"/>
      <c r="AB152" s="109"/>
      <c r="AC152" s="109"/>
      <c r="AD152" s="109"/>
    </row>
    <row r="153" spans="1:30" ht="18.75" customHeight="1">
      <c r="A153" s="138" t="s">
        <v>39</v>
      </c>
      <c r="B153" s="116">
        <f t="shared" si="75"/>
        <v>-8.4980170682394593</v>
      </c>
      <c r="C153" s="116">
        <f t="shared" si="74"/>
        <v>-7.330890426442334</v>
      </c>
      <c r="D153" s="116">
        <f t="shared" si="74"/>
        <v>-9.2098527360077931</v>
      </c>
      <c r="E153" s="116">
        <f t="shared" si="74"/>
        <v>-12.48210450679416</v>
      </c>
      <c r="F153" s="116">
        <f t="shared" si="74"/>
        <v>-9.0779828744702264</v>
      </c>
      <c r="G153" s="116">
        <f t="shared" si="74"/>
        <v>-7.7294307220183569</v>
      </c>
      <c r="H153" s="116">
        <f t="shared" si="74"/>
        <v>-9.7627033051792793</v>
      </c>
      <c r="I153" s="116">
        <f t="shared" si="74"/>
        <v>-9.6292550311047602</v>
      </c>
      <c r="J153" s="116">
        <f t="shared" si="74"/>
        <v>-7.0278040640683104</v>
      </c>
      <c r="K153" s="116">
        <f t="shared" si="74"/>
        <v>-8.8560101776044853</v>
      </c>
      <c r="L153" s="116">
        <f t="shared" si="74"/>
        <v>-10.626615681032206</v>
      </c>
      <c r="M153" s="116">
        <f t="shared" si="74"/>
        <v>-22.39946414490209</v>
      </c>
      <c r="N153" s="116">
        <f t="shared" si="74"/>
        <v>-230.96229084158165</v>
      </c>
      <c r="O153" s="116">
        <f t="shared" si="74"/>
        <v>109.19820009332753</v>
      </c>
      <c r="P153" s="116">
        <f t="shared" si="74"/>
        <v>765.37690635172214</v>
      </c>
      <c r="Q153" s="116">
        <f t="shared" si="74"/>
        <v>161.37639846916338</v>
      </c>
      <c r="R153" s="116">
        <f t="shared" si="74"/>
        <v>96.888425505545101</v>
      </c>
      <c r="S153" s="116">
        <f t="shared" si="74"/>
        <v>103.59087222859247</v>
      </c>
      <c r="T153" s="116">
        <f t="shared" si="74"/>
        <v>226.50093749341727</v>
      </c>
      <c r="U153" s="116">
        <f t="shared" si="74"/>
        <v>260.08030529960354</v>
      </c>
      <c r="V153" s="116">
        <f t="shared" si="74"/>
        <v>-48.582900577325894</v>
      </c>
      <c r="W153" s="109"/>
      <c r="X153" s="109"/>
      <c r="Y153" s="109"/>
      <c r="Z153" s="109"/>
      <c r="AA153" s="109"/>
      <c r="AB153" s="109"/>
      <c r="AC153" s="109"/>
      <c r="AD153" s="109"/>
    </row>
    <row r="154" spans="1:30" ht="18.75" customHeight="1">
      <c r="A154" s="255" t="s">
        <v>199</v>
      </c>
      <c r="B154" s="106">
        <f t="shared" si="75"/>
        <v>17.403895405647518</v>
      </c>
      <c r="C154" s="106">
        <f t="shared" si="74"/>
        <v>21.427006853405857</v>
      </c>
      <c r="D154" s="106">
        <f t="shared" si="74"/>
        <v>22.690390943549438</v>
      </c>
      <c r="E154" s="106">
        <f t="shared" si="74"/>
        <v>25.470818618537045</v>
      </c>
      <c r="F154" s="106">
        <f t="shared" si="74"/>
        <v>21.461848920428476</v>
      </c>
      <c r="G154" s="106">
        <f t="shared" si="74"/>
        <v>16.831279971272032</v>
      </c>
      <c r="H154" s="106">
        <f t="shared" si="74"/>
        <v>17.638487918279775</v>
      </c>
      <c r="I154" s="106">
        <f t="shared" si="74"/>
        <v>19.992195868275399</v>
      </c>
      <c r="J154" s="106">
        <f t="shared" si="74"/>
        <v>17.194381116957995</v>
      </c>
      <c r="K154" s="106">
        <f t="shared" si="74"/>
        <v>21.244447005247942</v>
      </c>
      <c r="L154" s="106">
        <f t="shared" si="74"/>
        <v>17.875667347502834</v>
      </c>
      <c r="M154" s="106">
        <f t="shared" si="74"/>
        <v>34.085661999801047</v>
      </c>
      <c r="N154" s="106">
        <f t="shared" si="74"/>
        <v>202.96574449229217</v>
      </c>
      <c r="O154" s="106">
        <f t="shared" si="74"/>
        <v>-78.954033826200885</v>
      </c>
      <c r="P154" s="106">
        <f t="shared" si="74"/>
        <v>-391.82658330017716</v>
      </c>
      <c r="Q154" s="106">
        <f t="shared" si="74"/>
        <v>-84.577382901139231</v>
      </c>
      <c r="R154" s="106">
        <f t="shared" si="74"/>
        <v>-63.947804882379913</v>
      </c>
      <c r="S154" s="106">
        <f t="shared" si="74"/>
        <v>-89.013315293779726</v>
      </c>
      <c r="T154" s="106">
        <f t="shared" si="74"/>
        <v>-193.4575599890459</v>
      </c>
      <c r="U154" s="106">
        <f t="shared" si="74"/>
        <v>-232.33927196759944</v>
      </c>
      <c r="V154" s="106">
        <f t="shared" si="74"/>
        <v>34.868573447156045</v>
      </c>
      <c r="W154" s="109"/>
      <c r="X154" s="109"/>
      <c r="Y154" s="109"/>
      <c r="Z154" s="109"/>
      <c r="AA154" s="109"/>
      <c r="AB154" s="109"/>
      <c r="AC154" s="109"/>
      <c r="AD154" s="109"/>
    </row>
    <row r="155" spans="1:30" ht="17.25" customHeight="1">
      <c r="A155" s="297" t="s">
        <v>117</v>
      </c>
      <c r="B155" s="297"/>
      <c r="C155" s="297"/>
      <c r="D155" s="297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142"/>
      <c r="S155" s="142"/>
      <c r="T155" s="142"/>
      <c r="U155" s="142"/>
      <c r="V155" s="142"/>
      <c r="W155" s="109"/>
      <c r="X155" s="109"/>
      <c r="Y155" s="109"/>
      <c r="Z155" s="109"/>
      <c r="AA155" s="109"/>
      <c r="AB155" s="109"/>
      <c r="AC155" s="109"/>
      <c r="AD155" s="109"/>
    </row>
    <row r="156" spans="1:30" ht="15" customHeight="1">
      <c r="A156" s="298"/>
      <c r="B156" s="298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142"/>
      <c r="S156" s="142"/>
      <c r="T156" s="142"/>
      <c r="U156" s="142"/>
      <c r="V156" s="142"/>
      <c r="W156" s="109"/>
      <c r="X156" s="109"/>
      <c r="Y156" s="109"/>
      <c r="Z156" s="109"/>
      <c r="AA156" s="109"/>
      <c r="AB156" s="109"/>
      <c r="AC156" s="109"/>
      <c r="AD156" s="109"/>
    </row>
    <row r="157" spans="1:30" ht="15" customHeight="1">
      <c r="A157" s="269" t="s">
        <v>32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29"/>
      <c r="X157" s="109"/>
      <c r="Y157" s="109"/>
      <c r="Z157" s="109"/>
      <c r="AA157" s="109"/>
      <c r="AB157" s="109"/>
      <c r="AC157" s="109"/>
      <c r="AD157" s="110"/>
    </row>
    <row r="158" spans="1:30" ht="15" customHeight="1">
      <c r="A158" s="288" t="s">
        <v>174</v>
      </c>
      <c r="B158" s="288"/>
      <c r="C158" s="288"/>
      <c r="D158" s="288"/>
      <c r="E158" s="288"/>
      <c r="F158" s="288"/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69"/>
      <c r="S158" s="269"/>
      <c r="T158" s="269"/>
      <c r="U158" s="269"/>
      <c r="V158" s="269"/>
      <c r="W158" s="129"/>
      <c r="X158" s="109"/>
      <c r="Y158" s="109"/>
      <c r="Z158" s="109"/>
      <c r="AA158" s="109"/>
      <c r="AB158" s="109"/>
      <c r="AC158" s="109"/>
      <c r="AD158" s="110"/>
    </row>
    <row r="159" spans="1:30" ht="15" customHeight="1">
      <c r="A159" s="269" t="s">
        <v>236</v>
      </c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269"/>
      <c r="S159" s="269"/>
      <c r="T159" s="269"/>
      <c r="U159" s="269"/>
      <c r="V159" s="269"/>
      <c r="W159" s="129"/>
      <c r="X159" s="109"/>
      <c r="Y159" s="109"/>
      <c r="Z159" s="109"/>
      <c r="AA159" s="109"/>
      <c r="AB159" s="109"/>
      <c r="AC159" s="109"/>
      <c r="AD159" s="110"/>
    </row>
    <row r="160" spans="1:30" ht="15" customHeight="1">
      <c r="A160" s="140"/>
      <c r="B160" s="269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129"/>
      <c r="X160" s="109"/>
      <c r="Y160" s="109"/>
      <c r="Z160" s="109"/>
      <c r="AA160" s="109"/>
      <c r="AB160" s="109"/>
      <c r="AC160" s="109"/>
      <c r="AD160" s="110"/>
    </row>
    <row r="161" spans="1:30" ht="40.5" customHeight="1">
      <c r="A161" s="250" t="s">
        <v>118</v>
      </c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29"/>
      <c r="X161" s="109"/>
      <c r="Y161" s="109"/>
      <c r="Z161" s="109"/>
      <c r="AA161" s="109"/>
      <c r="AB161" s="109"/>
      <c r="AC161" s="109"/>
      <c r="AD161" s="109"/>
    </row>
    <row r="162" spans="1:30" ht="32.25" customHeight="1">
      <c r="A162" s="230"/>
      <c r="B162" s="284">
        <v>2000</v>
      </c>
      <c r="C162" s="284">
        <v>2001</v>
      </c>
      <c r="D162" s="284">
        <v>2002</v>
      </c>
      <c r="E162" s="284">
        <v>2003</v>
      </c>
      <c r="F162" s="284">
        <v>2004</v>
      </c>
      <c r="G162" s="284">
        <v>2005</v>
      </c>
      <c r="H162" s="284">
        <v>2006</v>
      </c>
      <c r="I162" s="284">
        <v>2007</v>
      </c>
      <c r="J162" s="284">
        <v>2008</v>
      </c>
      <c r="K162" s="284">
        <v>2009</v>
      </c>
      <c r="L162" s="284">
        <v>2010</v>
      </c>
      <c r="M162" s="284">
        <v>2011</v>
      </c>
      <c r="N162" s="291">
        <v>2012</v>
      </c>
      <c r="O162" s="291">
        <v>2013</v>
      </c>
      <c r="P162" s="284">
        <v>2014</v>
      </c>
      <c r="Q162" s="284">
        <v>2015</v>
      </c>
      <c r="R162" s="284">
        <v>2016</v>
      </c>
      <c r="S162" s="284">
        <v>2017</v>
      </c>
      <c r="T162" s="284">
        <v>2018</v>
      </c>
      <c r="U162" s="284" t="s">
        <v>165</v>
      </c>
      <c r="V162" s="284" t="s">
        <v>232</v>
      </c>
      <c r="W162" s="101"/>
      <c r="X162" s="109"/>
      <c r="Y162" s="109"/>
      <c r="Z162" s="109"/>
      <c r="AA162" s="109"/>
      <c r="AB162" s="109"/>
      <c r="AC162" s="109"/>
      <c r="AD162" s="109"/>
    </row>
    <row r="163" spans="1:30" s="104" customFormat="1" ht="14.25" customHeight="1">
      <c r="A163" s="231"/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  <c r="L163" s="285"/>
      <c r="M163" s="285"/>
      <c r="N163" s="292"/>
      <c r="O163" s="292"/>
      <c r="P163" s="285"/>
      <c r="Q163" s="285"/>
      <c r="R163" s="285"/>
      <c r="S163" s="285"/>
      <c r="T163" s="285"/>
      <c r="U163" s="285"/>
      <c r="V163" s="285"/>
      <c r="W163" s="101"/>
      <c r="X163" s="109"/>
      <c r="Y163" s="109"/>
      <c r="Z163" s="109"/>
      <c r="AA163" s="109"/>
      <c r="AB163" s="109"/>
      <c r="AC163" s="109"/>
      <c r="AD163" s="109"/>
    </row>
    <row r="164" spans="1:30" ht="18.75" customHeight="1">
      <c r="A164" s="105" t="s">
        <v>33</v>
      </c>
      <c r="B164" s="134">
        <f>B86/B71*100</f>
        <v>71.861876764686798</v>
      </c>
      <c r="C164" s="134">
        <f t="shared" ref="C164:V171" si="76">C86/C71*100</f>
        <v>72.865745316981858</v>
      </c>
      <c r="D164" s="134">
        <f t="shared" si="76"/>
        <v>76.836785108031961</v>
      </c>
      <c r="E164" s="134">
        <f t="shared" si="76"/>
        <v>81.035739538549606</v>
      </c>
      <c r="F164" s="134">
        <f t="shared" si="76"/>
        <v>77.853025029786806</v>
      </c>
      <c r="G164" s="134">
        <f t="shared" si="76"/>
        <v>75.5268070542771</v>
      </c>
      <c r="H164" s="134">
        <f t="shared" si="76"/>
        <v>79.491185419841457</v>
      </c>
      <c r="I164" s="134">
        <f t="shared" si="76"/>
        <v>80.497105945439912</v>
      </c>
      <c r="J164" s="134">
        <f t="shared" si="76"/>
        <v>76.592763811665733</v>
      </c>
      <c r="K164" s="134">
        <f t="shared" si="76"/>
        <v>79.808713637895934</v>
      </c>
      <c r="L164" s="134">
        <f t="shared" si="76"/>
        <v>79.729860698627533</v>
      </c>
      <c r="M164" s="134">
        <f t="shared" si="76"/>
        <v>89.158092292216324</v>
      </c>
      <c r="N164" s="134">
        <f t="shared" si="76"/>
        <v>98.707152563378202</v>
      </c>
      <c r="O164" s="134">
        <f t="shared" si="76"/>
        <v>102.85285481740732</v>
      </c>
      <c r="P164" s="134">
        <f t="shared" si="76"/>
        <v>100.3734509552575</v>
      </c>
      <c r="Q164" s="134">
        <f t="shared" si="76"/>
        <v>101.85409923264514</v>
      </c>
      <c r="R164" s="134">
        <f t="shared" si="76"/>
        <v>102.93732104831467</v>
      </c>
      <c r="S164" s="134">
        <f t="shared" si="76"/>
        <v>102.41974186855813</v>
      </c>
      <c r="T164" s="134">
        <f t="shared" si="76"/>
        <v>101.07641781883194</v>
      </c>
      <c r="U164" s="134">
        <f t="shared" si="76"/>
        <v>100.88112783513945</v>
      </c>
      <c r="V164" s="134">
        <f t="shared" si="76"/>
        <v>94.879121822649054</v>
      </c>
      <c r="W164" s="109"/>
      <c r="X164" s="109"/>
      <c r="Y164" s="109"/>
      <c r="Z164" s="109"/>
      <c r="AA164" s="109"/>
      <c r="AB164" s="109"/>
      <c r="AC164" s="109"/>
      <c r="AD164" s="109"/>
    </row>
    <row r="165" spans="1:30" ht="18.75" customHeight="1">
      <c r="A165" s="135" t="s">
        <v>34</v>
      </c>
      <c r="B165" s="119">
        <f t="shared" ref="B165:Q171" si="77">B87/B72*100</f>
        <v>36.199108268598053</v>
      </c>
      <c r="C165" s="119">
        <f t="shared" si="77"/>
        <v>35.140265336541319</v>
      </c>
      <c r="D165" s="119">
        <f t="shared" si="77"/>
        <v>39.201377015025187</v>
      </c>
      <c r="E165" s="119">
        <f t="shared" si="77"/>
        <v>40.567532755888507</v>
      </c>
      <c r="F165" s="119">
        <f t="shared" si="77"/>
        <v>41.205264572770297</v>
      </c>
      <c r="G165" s="119">
        <f t="shared" si="77"/>
        <v>44.789515741593313</v>
      </c>
      <c r="H165" s="119">
        <f t="shared" si="77"/>
        <v>47.09644382923517</v>
      </c>
      <c r="I165" s="119">
        <f t="shared" si="77"/>
        <v>48.675548589789727</v>
      </c>
      <c r="J165" s="119">
        <f t="shared" si="77"/>
        <v>50.324730151078313</v>
      </c>
      <c r="K165" s="119">
        <f t="shared" si="77"/>
        <v>52.340718724268484</v>
      </c>
      <c r="L165" s="119">
        <f t="shared" si="77"/>
        <v>52.839156125129541</v>
      </c>
      <c r="M165" s="119">
        <f t="shared" si="77"/>
        <v>53.872866239354913</v>
      </c>
      <c r="N165" s="119">
        <f t="shared" si="77"/>
        <v>59.009047546627535</v>
      </c>
      <c r="O165" s="119">
        <f t="shared" si="77"/>
        <v>61.868835490933819</v>
      </c>
      <c r="P165" s="119">
        <f t="shared" si="77"/>
        <v>67.388094445524558</v>
      </c>
      <c r="Q165" s="119">
        <f t="shared" si="77"/>
        <v>66.191034555318538</v>
      </c>
      <c r="R165" s="119">
        <f t="shared" si="76"/>
        <v>65.626909953175144</v>
      </c>
      <c r="S165" s="119">
        <f t="shared" si="76"/>
        <v>63.78793423510055</v>
      </c>
      <c r="T165" s="119">
        <f t="shared" si="76"/>
        <v>63.758379571259347</v>
      </c>
      <c r="U165" s="119">
        <f t="shared" si="76"/>
        <v>64.026828468076118</v>
      </c>
      <c r="V165" s="119">
        <f t="shared" si="76"/>
        <v>68.827562664049182</v>
      </c>
      <c r="W165" s="109"/>
      <c r="X165" s="109"/>
      <c r="Y165" s="109"/>
      <c r="Z165" s="109"/>
      <c r="AA165" s="109"/>
      <c r="AB165" s="109"/>
      <c r="AC165" s="109"/>
      <c r="AD165" s="109"/>
    </row>
    <row r="166" spans="1:30" ht="18.75" customHeight="1">
      <c r="A166" s="136" t="s">
        <v>35</v>
      </c>
      <c r="B166" s="109">
        <f t="shared" si="77"/>
        <v>11.5508578872978</v>
      </c>
      <c r="C166" s="109">
        <f t="shared" si="76"/>
        <v>13.907873626387875</v>
      </c>
      <c r="D166" s="109">
        <f t="shared" si="76"/>
        <v>16.292142527167293</v>
      </c>
      <c r="E166" s="109">
        <f t="shared" si="76"/>
        <v>17.852442549790279</v>
      </c>
      <c r="F166" s="109">
        <f t="shared" si="76"/>
        <v>19.210827154395936</v>
      </c>
      <c r="G166" s="109">
        <f t="shared" si="76"/>
        <v>20.594251261339945</v>
      </c>
      <c r="H166" s="109">
        <f t="shared" si="76"/>
        <v>21.966576331425259</v>
      </c>
      <c r="I166" s="109">
        <f t="shared" si="76"/>
        <v>19.547742893996674</v>
      </c>
      <c r="J166" s="109">
        <f t="shared" si="76"/>
        <v>21.024271573477275</v>
      </c>
      <c r="K166" s="109">
        <f t="shared" si="76"/>
        <v>27.29944669939357</v>
      </c>
      <c r="L166" s="109">
        <f t="shared" si="76"/>
        <v>26.707443175652816</v>
      </c>
      <c r="M166" s="109">
        <f t="shared" si="76"/>
        <v>24.703314720778977</v>
      </c>
      <c r="N166" s="109">
        <f t="shared" si="76"/>
        <v>28.037915101233128</v>
      </c>
      <c r="O166" s="109">
        <f t="shared" si="76"/>
        <v>27.164855535202122</v>
      </c>
      <c r="P166" s="109">
        <f t="shared" si="76"/>
        <v>34.015612002330428</v>
      </c>
      <c r="Q166" s="109">
        <f t="shared" si="76"/>
        <v>35.613297529176315</v>
      </c>
      <c r="R166" s="109">
        <f t="shared" si="76"/>
        <v>36.349458666532783</v>
      </c>
      <c r="S166" s="109">
        <f t="shared" si="76"/>
        <v>38.642320443627696</v>
      </c>
      <c r="T166" s="109">
        <f t="shared" si="76"/>
        <v>39.770675672328863</v>
      </c>
      <c r="U166" s="109">
        <f t="shared" si="76"/>
        <v>43.214553645791284</v>
      </c>
      <c r="V166" s="109">
        <f t="shared" si="76"/>
        <v>44.980166260889916</v>
      </c>
      <c r="W166" s="109"/>
      <c r="X166" s="109"/>
      <c r="Y166" s="109"/>
      <c r="Z166" s="109"/>
      <c r="AA166" s="109"/>
      <c r="AB166" s="109"/>
      <c r="AC166" s="109"/>
      <c r="AD166" s="109"/>
    </row>
    <row r="167" spans="1:30" ht="18.75" customHeight="1">
      <c r="A167" s="136" t="s">
        <v>36</v>
      </c>
      <c r="B167" s="116">
        <f t="shared" si="77"/>
        <v>48.323709603035184</v>
      </c>
      <c r="C167" s="116">
        <f t="shared" si="76"/>
        <v>46.092875355540677</v>
      </c>
      <c r="D167" s="116">
        <f t="shared" si="76"/>
        <v>50.663323248195134</v>
      </c>
      <c r="E167" s="116">
        <f t="shared" si="76"/>
        <v>51.282089659390508</v>
      </c>
      <c r="F167" s="116">
        <f t="shared" si="76"/>
        <v>51.521663581835078</v>
      </c>
      <c r="G167" s="116">
        <f t="shared" si="76"/>
        <v>55.904612823920353</v>
      </c>
      <c r="H167" s="116">
        <f t="shared" si="76"/>
        <v>57.568188587989532</v>
      </c>
      <c r="I167" s="116">
        <f t="shared" si="76"/>
        <v>62.326564298573551</v>
      </c>
      <c r="J167" s="116">
        <f t="shared" si="76"/>
        <v>64.525061052717362</v>
      </c>
      <c r="K167" s="116">
        <f t="shared" si="76"/>
        <v>62.719521230008759</v>
      </c>
      <c r="L167" s="116">
        <f t="shared" si="76"/>
        <v>64.513843093780864</v>
      </c>
      <c r="M167" s="116">
        <f t="shared" si="76"/>
        <v>67.079087585963066</v>
      </c>
      <c r="N167" s="116">
        <f t="shared" si="76"/>
        <v>73.155811779476494</v>
      </c>
      <c r="O167" s="116">
        <f t="shared" si="76"/>
        <v>77.382020600650876</v>
      </c>
      <c r="P167" s="116">
        <f t="shared" si="76"/>
        <v>81.438334344150292</v>
      </c>
      <c r="Q167" s="116">
        <f t="shared" si="76"/>
        <v>79.390926504684785</v>
      </c>
      <c r="R167" s="116">
        <f t="shared" si="76"/>
        <v>78.253348392120685</v>
      </c>
      <c r="S167" s="116">
        <f t="shared" si="76"/>
        <v>74.509743897524501</v>
      </c>
      <c r="T167" s="116">
        <f t="shared" si="76"/>
        <v>74.194223917675245</v>
      </c>
      <c r="U167" s="116">
        <f t="shared" si="76"/>
        <v>72.66412094111962</v>
      </c>
      <c r="V167" s="116">
        <f t="shared" si="76"/>
        <v>79.646781496875079</v>
      </c>
      <c r="W167" s="109"/>
      <c r="X167" s="109"/>
      <c r="Y167" s="109"/>
      <c r="Z167" s="109"/>
      <c r="AA167" s="109"/>
      <c r="AB167" s="109"/>
      <c r="AC167" s="109"/>
      <c r="AD167" s="109"/>
    </row>
    <row r="168" spans="1:30" ht="18.75" customHeight="1">
      <c r="A168" s="137" t="s">
        <v>37</v>
      </c>
      <c r="B168" s="109">
        <f t="shared" si="77"/>
        <v>158.2023182461329</v>
      </c>
      <c r="C168" s="109">
        <f t="shared" si="76"/>
        <v>149.49402728759833</v>
      </c>
      <c r="D168" s="109">
        <f t="shared" si="76"/>
        <v>153.68460393719147</v>
      </c>
      <c r="E168" s="109">
        <f t="shared" si="76"/>
        <v>163.84842934747147</v>
      </c>
      <c r="F168" s="109">
        <f t="shared" si="76"/>
        <v>159.85470596209791</v>
      </c>
      <c r="G168" s="109">
        <f t="shared" si="76"/>
        <v>160.20062506704932</v>
      </c>
      <c r="H168" s="109">
        <f t="shared" si="76"/>
        <v>169.15650094006975</v>
      </c>
      <c r="I168" s="109">
        <f t="shared" si="76"/>
        <v>161.03622865646037</v>
      </c>
      <c r="J168" s="109">
        <f t="shared" si="76"/>
        <v>159.70605158704083</v>
      </c>
      <c r="K168" s="109">
        <f t="shared" si="76"/>
        <v>159.9787310928574</v>
      </c>
      <c r="L168" s="109">
        <f t="shared" si="76"/>
        <v>171.11361421079633</v>
      </c>
      <c r="M168" s="109">
        <f t="shared" si="76"/>
        <v>179.792870017615</v>
      </c>
      <c r="N168" s="109">
        <f t="shared" si="76"/>
        <v>203.47828951628389</v>
      </c>
      <c r="O168" s="109">
        <f t="shared" si="76"/>
        <v>202.95602572394563</v>
      </c>
      <c r="P168" s="109">
        <f t="shared" si="76"/>
        <v>191.95157353038198</v>
      </c>
      <c r="Q168" s="109">
        <f t="shared" si="76"/>
        <v>195.53004958781941</v>
      </c>
      <c r="R168" s="109">
        <f t="shared" si="76"/>
        <v>188.04269541962887</v>
      </c>
      <c r="S168" s="109">
        <f t="shared" si="76"/>
        <v>181.75299817400668</v>
      </c>
      <c r="T168" s="109">
        <f t="shared" si="76"/>
        <v>179.90820977993468</v>
      </c>
      <c r="U168" s="109">
        <f t="shared" si="76"/>
        <v>178.17533997427347</v>
      </c>
      <c r="V168" s="109">
        <f t="shared" si="76"/>
        <v>179.75936801969092</v>
      </c>
      <c r="W168" s="109"/>
      <c r="X168" s="109"/>
      <c r="Y168" s="109"/>
      <c r="Z168" s="109"/>
      <c r="AA168" s="109"/>
      <c r="AB168" s="109"/>
      <c r="AC168" s="109"/>
      <c r="AD168" s="109"/>
    </row>
    <row r="169" spans="1:30" ht="18.75" customHeight="1">
      <c r="A169" s="136" t="s">
        <v>38</v>
      </c>
      <c r="B169" s="109">
        <f t="shared" si="77"/>
        <v>24.813884057585479</v>
      </c>
      <c r="C169" s="109">
        <f t="shared" si="76"/>
        <v>36.939591041983249</v>
      </c>
      <c r="D169" s="109">
        <f t="shared" si="76"/>
        <v>36.041425826208027</v>
      </c>
      <c r="E169" s="109">
        <f t="shared" si="76"/>
        <v>50.601455458968445</v>
      </c>
      <c r="F169" s="109">
        <f t="shared" si="76"/>
        <v>65.634160290229076</v>
      </c>
      <c r="G169" s="109">
        <f t="shared" si="76"/>
        <v>72.428971514070639</v>
      </c>
      <c r="H169" s="109">
        <f t="shared" si="76"/>
        <v>84.2707002124029</v>
      </c>
      <c r="I169" s="109">
        <f t="shared" si="76"/>
        <v>74.208701627530118</v>
      </c>
      <c r="J169" s="109">
        <f t="shared" si="76"/>
        <v>90.81930100506888</v>
      </c>
      <c r="K169" s="109">
        <f t="shared" si="76"/>
        <v>59.973206120256542</v>
      </c>
      <c r="L169" s="109">
        <f t="shared" si="76"/>
        <v>54.667283055161455</v>
      </c>
      <c r="M169" s="109">
        <f t="shared" si="76"/>
        <v>56.250984826716845</v>
      </c>
      <c r="N169" s="109">
        <f t="shared" si="76"/>
        <v>51.136571511096143</v>
      </c>
      <c r="O169" s="109">
        <f t="shared" si="76"/>
        <v>46.37570711436674</v>
      </c>
      <c r="P169" s="109">
        <f t="shared" si="76"/>
        <v>36.219482916435339</v>
      </c>
      <c r="Q169" s="109">
        <f t="shared" si="76"/>
        <v>18.777263244405109</v>
      </c>
      <c r="R169" s="109">
        <f t="shared" si="76"/>
        <v>19.528938203066843</v>
      </c>
      <c r="S169" s="109">
        <f t="shared" si="76"/>
        <v>20.766982259398841</v>
      </c>
      <c r="T169" s="109">
        <f t="shared" si="76"/>
        <v>21.963644295278399</v>
      </c>
      <c r="U169" s="109">
        <f t="shared" si="76"/>
        <v>25.417547261005375</v>
      </c>
      <c r="V169" s="109">
        <f t="shared" si="76"/>
        <v>23.088310604575522</v>
      </c>
      <c r="W169" s="109"/>
      <c r="X169" s="109"/>
      <c r="Y169" s="109"/>
      <c r="Z169" s="109"/>
      <c r="AA169" s="109"/>
      <c r="AB169" s="109"/>
      <c r="AC169" s="109"/>
      <c r="AD169" s="109"/>
    </row>
    <row r="170" spans="1:30" ht="18.75" customHeight="1">
      <c r="A170" s="138" t="s">
        <v>39</v>
      </c>
      <c r="B170" s="116">
        <f t="shared" si="77"/>
        <v>183.16128391190702</v>
      </c>
      <c r="C170" s="116">
        <f t="shared" si="76"/>
        <v>167.32173639042838</v>
      </c>
      <c r="D170" s="116">
        <f t="shared" si="76"/>
        <v>171.2510971620076</v>
      </c>
      <c r="E170" s="116">
        <f t="shared" si="76"/>
        <v>179.95510963424212</v>
      </c>
      <c r="F170" s="116">
        <f t="shared" si="76"/>
        <v>170.66415222791574</v>
      </c>
      <c r="G170" s="116">
        <f t="shared" si="76"/>
        <v>169.09975059460254</v>
      </c>
      <c r="H170" s="116">
        <f t="shared" si="76"/>
        <v>176.60942266274407</v>
      </c>
      <c r="I170" s="116">
        <f t="shared" si="76"/>
        <v>170.42919105826687</v>
      </c>
      <c r="J170" s="116">
        <f t="shared" si="76"/>
        <v>166.90567066521265</v>
      </c>
      <c r="K170" s="116">
        <f t="shared" si="76"/>
        <v>167.88755159359502</v>
      </c>
      <c r="L170" s="116">
        <f t="shared" si="76"/>
        <v>183.68183919331696</v>
      </c>
      <c r="M170" s="116">
        <f t="shared" si="76"/>
        <v>195.13858106528906</v>
      </c>
      <c r="N170" s="116">
        <f t="shared" si="76"/>
        <v>223.85758297012976</v>
      </c>
      <c r="O170" s="116">
        <f t="shared" si="76"/>
        <v>229.00441774566303</v>
      </c>
      <c r="P170" s="116">
        <f t="shared" si="76"/>
        <v>216.31645731577765</v>
      </c>
      <c r="Q170" s="116">
        <f t="shared" si="76"/>
        <v>220.71470031375245</v>
      </c>
      <c r="R170" s="116">
        <f t="shared" si="76"/>
        <v>212.48184516591766</v>
      </c>
      <c r="S170" s="116">
        <f t="shared" si="76"/>
        <v>203.97124791945762</v>
      </c>
      <c r="T170" s="116">
        <f t="shared" si="76"/>
        <v>200.99488887699016</v>
      </c>
      <c r="U170" s="116">
        <f t="shared" si="76"/>
        <v>198.10721614043189</v>
      </c>
      <c r="V170" s="116">
        <f t="shared" si="76"/>
        <v>202.57325159181536</v>
      </c>
      <c r="W170" s="109"/>
      <c r="X170" s="109"/>
      <c r="Y170" s="109"/>
      <c r="Z170" s="109"/>
      <c r="AA170" s="109"/>
      <c r="AB170" s="109"/>
      <c r="AC170" s="109"/>
      <c r="AD170" s="109"/>
    </row>
    <row r="171" spans="1:30" ht="18.75" customHeight="1">
      <c r="A171" s="255" t="s">
        <v>199</v>
      </c>
      <c r="B171" s="106">
        <f t="shared" si="77"/>
        <v>65.520147802795321</v>
      </c>
      <c r="C171" s="106">
        <f t="shared" si="76"/>
        <v>61.236177040954153</v>
      </c>
      <c r="D171" s="106">
        <f t="shared" si="76"/>
        <v>65.24904221222944</v>
      </c>
      <c r="E171" s="106">
        <f t="shared" si="76"/>
        <v>68.099731868689062</v>
      </c>
      <c r="F171" s="106">
        <f t="shared" si="76"/>
        <v>67.184805427042036</v>
      </c>
      <c r="G171" s="106">
        <f t="shared" si="76"/>
        <v>70.072012263150654</v>
      </c>
      <c r="H171" s="106">
        <f t="shared" si="76"/>
        <v>72.998578549914001</v>
      </c>
      <c r="I171" s="106">
        <f t="shared" si="76"/>
        <v>72.280096703965427</v>
      </c>
      <c r="J171" s="106">
        <f t="shared" si="76"/>
        <v>71.418927885066736</v>
      </c>
      <c r="K171" s="106">
        <f t="shared" si="76"/>
        <v>72.181455361270039</v>
      </c>
      <c r="L171" s="106">
        <f t="shared" si="76"/>
        <v>75.575782405015957</v>
      </c>
      <c r="M171" s="106">
        <f t="shared" si="76"/>
        <v>76.677637823476559</v>
      </c>
      <c r="N171" s="106">
        <f t="shared" si="76"/>
        <v>83.635462318877757</v>
      </c>
      <c r="O171" s="106">
        <f t="shared" si="76"/>
        <v>86.20551919900862</v>
      </c>
      <c r="P171" s="106">
        <f t="shared" si="76"/>
        <v>90.461930554125814</v>
      </c>
      <c r="Q171" s="106">
        <f t="shared" si="76"/>
        <v>89.864321508328487</v>
      </c>
      <c r="R171" s="106">
        <f t="shared" si="76"/>
        <v>88.098233243024112</v>
      </c>
      <c r="S171" s="106">
        <f t="shared" si="76"/>
        <v>85.530436477798119</v>
      </c>
      <c r="T171" s="106">
        <f t="shared" si="76"/>
        <v>85.654023863639281</v>
      </c>
      <c r="U171" s="106">
        <f t="shared" si="76"/>
        <v>85.449927233568602</v>
      </c>
      <c r="V171" s="106">
        <f t="shared" si="76"/>
        <v>88.565931334659311</v>
      </c>
      <c r="W171" s="109"/>
      <c r="X171" s="109"/>
      <c r="Y171" s="109"/>
      <c r="Z171" s="109"/>
      <c r="AA171" s="109"/>
      <c r="AB171" s="109"/>
      <c r="AC171" s="109"/>
      <c r="AD171" s="109"/>
    </row>
    <row r="172" spans="1:30" ht="15" customHeight="1">
      <c r="A172" s="269" t="s">
        <v>32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29"/>
      <c r="X172" s="109"/>
      <c r="Y172" s="109"/>
      <c r="Z172" s="109"/>
      <c r="AA172" s="109"/>
      <c r="AB172" s="109"/>
      <c r="AC172" s="109"/>
      <c r="AD172" s="110"/>
    </row>
    <row r="173" spans="1:30" ht="15" customHeight="1">
      <c r="A173" s="288" t="s">
        <v>174</v>
      </c>
      <c r="B173" s="288"/>
      <c r="C173" s="288"/>
      <c r="D173" s="288"/>
      <c r="E173" s="288"/>
      <c r="F173" s="288"/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69"/>
      <c r="S173" s="269"/>
      <c r="T173" s="269"/>
      <c r="U173" s="269"/>
      <c r="V173" s="269"/>
      <c r="W173" s="129"/>
      <c r="X173" s="109"/>
      <c r="Y173" s="109"/>
      <c r="Z173" s="109"/>
      <c r="AA173" s="109"/>
      <c r="AB173" s="109"/>
      <c r="AC173" s="109"/>
      <c r="AD173" s="110"/>
    </row>
    <row r="174" spans="1:30" ht="15" customHeight="1">
      <c r="A174" s="269" t="s">
        <v>236</v>
      </c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269"/>
      <c r="S174" s="269"/>
      <c r="T174" s="269"/>
      <c r="U174" s="269"/>
      <c r="V174" s="269"/>
      <c r="W174" s="129"/>
      <c r="X174" s="109"/>
      <c r="Y174" s="109"/>
      <c r="Z174" s="109"/>
      <c r="AA174" s="109"/>
      <c r="AB174" s="109"/>
      <c r="AC174" s="109"/>
      <c r="AD174" s="110"/>
    </row>
    <row r="175" spans="1:30" ht="15" customHeight="1">
      <c r="A175" s="269"/>
      <c r="B175" s="269"/>
      <c r="C175" s="269"/>
      <c r="D175" s="269"/>
      <c r="E175" s="269"/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129"/>
      <c r="X175" s="109"/>
      <c r="Y175" s="109"/>
      <c r="Z175" s="109"/>
      <c r="AA175" s="109"/>
      <c r="AB175" s="109"/>
      <c r="AC175" s="109"/>
      <c r="AD175" s="110"/>
    </row>
    <row r="176" spans="1:30" ht="40.5" customHeight="1">
      <c r="A176" s="251" t="s">
        <v>164</v>
      </c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29"/>
      <c r="X176" s="109"/>
      <c r="Y176" s="109"/>
      <c r="Z176" s="109"/>
      <c r="AA176" s="109"/>
      <c r="AB176" s="109"/>
      <c r="AC176" s="109"/>
      <c r="AD176" s="109"/>
    </row>
    <row r="177" spans="1:30" ht="32.25" customHeight="1">
      <c r="A177" s="230"/>
      <c r="B177" s="284">
        <v>2000</v>
      </c>
      <c r="C177" s="284">
        <v>2001</v>
      </c>
      <c r="D177" s="284">
        <v>2002</v>
      </c>
      <c r="E177" s="284">
        <v>2003</v>
      </c>
      <c r="F177" s="284">
        <v>2004</v>
      </c>
      <c r="G177" s="284">
        <v>2005</v>
      </c>
      <c r="H177" s="284">
        <v>2006</v>
      </c>
      <c r="I177" s="284">
        <v>2007</v>
      </c>
      <c r="J177" s="284">
        <v>2008</v>
      </c>
      <c r="K177" s="284">
        <v>2009</v>
      </c>
      <c r="L177" s="284">
        <v>2010</v>
      </c>
      <c r="M177" s="284">
        <v>2011</v>
      </c>
      <c r="N177" s="291">
        <v>2012</v>
      </c>
      <c r="O177" s="291">
        <v>2013</v>
      </c>
      <c r="P177" s="284">
        <v>2014</v>
      </c>
      <c r="Q177" s="284">
        <v>2015</v>
      </c>
      <c r="R177" s="284">
        <v>2016</v>
      </c>
      <c r="S177" s="284">
        <v>2017</v>
      </c>
      <c r="T177" s="284">
        <v>2018</v>
      </c>
      <c r="U177" s="284" t="s">
        <v>165</v>
      </c>
      <c r="V177" s="269"/>
      <c r="W177" s="101"/>
      <c r="X177" s="109"/>
      <c r="Y177" s="109"/>
      <c r="Z177" s="109"/>
      <c r="AA177" s="109"/>
      <c r="AB177" s="109"/>
      <c r="AC177" s="109"/>
      <c r="AD177" s="109"/>
    </row>
    <row r="178" spans="1:30" s="104" customFormat="1" ht="14.25" customHeight="1">
      <c r="A178" s="234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6"/>
      <c r="O178" s="296"/>
      <c r="P178" s="290"/>
      <c r="Q178" s="285"/>
      <c r="R178" s="285"/>
      <c r="S178" s="285"/>
      <c r="T178" s="285"/>
      <c r="U178" s="285"/>
      <c r="V178" s="111"/>
      <c r="W178" s="101"/>
      <c r="X178" s="109"/>
      <c r="Y178" s="109"/>
      <c r="Z178" s="109"/>
      <c r="AA178" s="109"/>
      <c r="AB178" s="109"/>
      <c r="AC178" s="109"/>
      <c r="AD178" s="109"/>
    </row>
    <row r="179" spans="1:30" ht="18.75" customHeight="1">
      <c r="A179" s="130" t="s">
        <v>119</v>
      </c>
      <c r="B179" s="143">
        <v>83.431916351349187</v>
      </c>
      <c r="C179" s="143">
        <v>82.586132557145348</v>
      </c>
      <c r="D179" s="143">
        <v>83.438972796991635</v>
      </c>
      <c r="E179" s="143">
        <v>83.947625930635311</v>
      </c>
      <c r="F179" s="143">
        <v>83.914836859875109</v>
      </c>
      <c r="G179" s="143">
        <v>84.122487866922853</v>
      </c>
      <c r="H179" s="143">
        <v>83.581672774112917</v>
      </c>
      <c r="I179" s="143">
        <v>82.804275760320451</v>
      </c>
      <c r="J179" s="143">
        <v>83.028229938629451</v>
      </c>
      <c r="K179" s="106">
        <v>83.720001188487956</v>
      </c>
      <c r="L179" s="106">
        <v>83.355702397743485</v>
      </c>
      <c r="M179" s="106">
        <v>83.062691631150457</v>
      </c>
      <c r="N179" s="106">
        <v>84.982410603717796</v>
      </c>
      <c r="O179" s="106">
        <v>85.392436224324115</v>
      </c>
      <c r="P179" s="106">
        <v>86.860280544349962</v>
      </c>
      <c r="Q179" s="109">
        <v>85.700795689031324</v>
      </c>
      <c r="R179" s="109">
        <v>85.610993422639936</v>
      </c>
      <c r="S179" s="109">
        <v>85.479093751718921</v>
      </c>
      <c r="T179" s="109">
        <v>85.11181031595811</v>
      </c>
      <c r="U179" s="109">
        <v>85.523598806291488</v>
      </c>
      <c r="V179" s="109"/>
      <c r="W179" s="109"/>
      <c r="X179" s="109"/>
      <c r="Y179" s="109"/>
      <c r="Z179" s="109"/>
      <c r="AA179" s="109"/>
      <c r="AB179" s="109"/>
      <c r="AC179" s="109"/>
      <c r="AD179" s="109"/>
    </row>
    <row r="180" spans="1:30" ht="18.75" customHeight="1">
      <c r="A180" s="144" t="s">
        <v>120</v>
      </c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>
        <v>72.948775363373599</v>
      </c>
      <c r="M180" s="106">
        <v>71.445143392982729</v>
      </c>
      <c r="N180" s="106">
        <v>73.863622489800747</v>
      </c>
      <c r="O180" s="106">
        <v>74.825934339587647</v>
      </c>
      <c r="P180" s="106">
        <v>77.888641350957116</v>
      </c>
      <c r="Q180" s="106">
        <v>76.370629129522882</v>
      </c>
      <c r="R180" s="106">
        <v>76.725713657340549</v>
      </c>
      <c r="S180" s="106">
        <v>76.524326636887423</v>
      </c>
      <c r="T180" s="106">
        <v>76.060891284493849</v>
      </c>
      <c r="U180" s="106"/>
      <c r="V180" s="109"/>
      <c r="W180" s="109"/>
      <c r="X180" s="109"/>
      <c r="Y180" s="109"/>
      <c r="Z180" s="109"/>
      <c r="AA180" s="109"/>
      <c r="AB180" s="109"/>
      <c r="AC180" s="109"/>
      <c r="AD180" s="109"/>
    </row>
    <row r="181" spans="1:30" ht="49.5" customHeight="1">
      <c r="A181" s="299" t="s">
        <v>194</v>
      </c>
      <c r="B181" s="300"/>
      <c r="C181" s="300"/>
      <c r="D181" s="300"/>
      <c r="E181" s="300"/>
      <c r="F181" s="300"/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117"/>
      <c r="R181" s="117"/>
      <c r="S181" s="117"/>
      <c r="T181" s="117"/>
      <c r="U181" s="117"/>
      <c r="V181" s="117"/>
      <c r="W181" s="129"/>
      <c r="X181" s="109"/>
      <c r="Y181" s="109"/>
      <c r="Z181" s="109"/>
      <c r="AA181" s="109"/>
      <c r="AB181" s="109"/>
      <c r="AC181" s="109"/>
      <c r="AD181" s="110"/>
    </row>
    <row r="182" spans="1:30" ht="15" customHeight="1">
      <c r="A182" s="288" t="s">
        <v>174</v>
      </c>
      <c r="B182" s="288"/>
      <c r="C182" s="288"/>
      <c r="D182" s="288"/>
      <c r="E182" s="288"/>
      <c r="F182" s="288"/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69"/>
      <c r="S182" s="269"/>
      <c r="T182" s="269"/>
      <c r="U182" s="269"/>
      <c r="V182" s="269"/>
      <c r="W182" s="129"/>
      <c r="X182" s="109"/>
      <c r="Y182" s="109"/>
      <c r="Z182" s="109"/>
      <c r="AA182" s="109"/>
      <c r="AB182" s="109"/>
      <c r="AC182" s="109"/>
      <c r="AD182" s="110"/>
    </row>
    <row r="183" spans="1:30" ht="15" customHeight="1">
      <c r="A183" s="269" t="s">
        <v>236</v>
      </c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269"/>
      <c r="S183" s="269"/>
      <c r="T183" s="269"/>
      <c r="U183" s="269"/>
      <c r="V183" s="269"/>
      <c r="W183" s="129"/>
      <c r="X183" s="109"/>
      <c r="Y183" s="109"/>
      <c r="Z183" s="109"/>
      <c r="AA183" s="109"/>
      <c r="AB183" s="109"/>
      <c r="AC183" s="109"/>
      <c r="AD183" s="110"/>
    </row>
  </sheetData>
  <mergeCells count="230">
    <mergeCell ref="A181:P181"/>
    <mergeCell ref="A182:Q182"/>
    <mergeCell ref="N177:N178"/>
    <mergeCell ref="O177:O178"/>
    <mergeCell ref="P177:P178"/>
    <mergeCell ref="Q177:Q178"/>
    <mergeCell ref="R177:R178"/>
    <mergeCell ref="S177:S178"/>
    <mergeCell ref="H177:H178"/>
    <mergeCell ref="I177:I178"/>
    <mergeCell ref="J177:J178"/>
    <mergeCell ref="K177:K178"/>
    <mergeCell ref="L177:L178"/>
    <mergeCell ref="M177:M178"/>
    <mergeCell ref="V162:V163"/>
    <mergeCell ref="A173:Q173"/>
    <mergeCell ref="B177:B178"/>
    <mergeCell ref="C177:C178"/>
    <mergeCell ref="D177:D178"/>
    <mergeCell ref="E177:E178"/>
    <mergeCell ref="F177:F178"/>
    <mergeCell ref="G177:G178"/>
    <mergeCell ref="N162:N163"/>
    <mergeCell ref="O162:O163"/>
    <mergeCell ref="P162:P163"/>
    <mergeCell ref="Q162:Q163"/>
    <mergeCell ref="R162:R163"/>
    <mergeCell ref="S162:S163"/>
    <mergeCell ref="H162:H163"/>
    <mergeCell ref="I162:I163"/>
    <mergeCell ref="J162:J163"/>
    <mergeCell ref="K162:K163"/>
    <mergeCell ref="L162:L163"/>
    <mergeCell ref="M162:M163"/>
    <mergeCell ref="B162:B163"/>
    <mergeCell ref="C162:C163"/>
    <mergeCell ref="T177:T178"/>
    <mergeCell ref="U177:U178"/>
    <mergeCell ref="D162:D163"/>
    <mergeCell ref="E162:E163"/>
    <mergeCell ref="F162:F163"/>
    <mergeCell ref="G162:G163"/>
    <mergeCell ref="S145:S146"/>
    <mergeCell ref="T145:T146"/>
    <mergeCell ref="U145:U146"/>
    <mergeCell ref="V145:V146"/>
    <mergeCell ref="A155:Q156"/>
    <mergeCell ref="A158:Q158"/>
    <mergeCell ref="M145:M146"/>
    <mergeCell ref="N145:N146"/>
    <mergeCell ref="O145:O146"/>
    <mergeCell ref="P145:P146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T162:T163"/>
    <mergeCell ref="U162:U163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A141:Q141"/>
    <mergeCell ref="B145:B146"/>
    <mergeCell ref="C145:C146"/>
    <mergeCell ref="D145:D146"/>
    <mergeCell ref="E145:E146"/>
    <mergeCell ref="F145:F146"/>
    <mergeCell ref="N130:N131"/>
    <mergeCell ref="O130:O131"/>
    <mergeCell ref="P130:P131"/>
    <mergeCell ref="Q130:Q131"/>
    <mergeCell ref="F130:F131"/>
    <mergeCell ref="G130:G131"/>
    <mergeCell ref="S115:S116"/>
    <mergeCell ref="T115:T116"/>
    <mergeCell ref="U115:U116"/>
    <mergeCell ref="V115:V116"/>
    <mergeCell ref="X115:AA115"/>
    <mergeCell ref="A126:Q126"/>
    <mergeCell ref="M115:M116"/>
    <mergeCell ref="N115:N116"/>
    <mergeCell ref="O115:O116"/>
    <mergeCell ref="P115:P116"/>
    <mergeCell ref="Q115:Q116"/>
    <mergeCell ref="R115:R116"/>
    <mergeCell ref="G115:G116"/>
    <mergeCell ref="H115:H116"/>
    <mergeCell ref="I115:I116"/>
    <mergeCell ref="J115:J116"/>
    <mergeCell ref="K115:K116"/>
    <mergeCell ref="L115:L116"/>
    <mergeCell ref="T130:T131"/>
    <mergeCell ref="U130:U131"/>
    <mergeCell ref="V130:V131"/>
    <mergeCell ref="X130:AA130"/>
    <mergeCell ref="U99:U100"/>
    <mergeCell ref="V99:V100"/>
    <mergeCell ref="A110:Q110"/>
    <mergeCell ref="B115:B116"/>
    <mergeCell ref="C115:C116"/>
    <mergeCell ref="D115:D116"/>
    <mergeCell ref="E115:E116"/>
    <mergeCell ref="F115:F116"/>
    <mergeCell ref="M99:M100"/>
    <mergeCell ref="N99:N100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V84:V85"/>
    <mergeCell ref="X84:AA84"/>
    <mergeCell ref="A95:Q95"/>
    <mergeCell ref="B99:B100"/>
    <mergeCell ref="C99:C100"/>
    <mergeCell ref="D99:D100"/>
    <mergeCell ref="E99:E100"/>
    <mergeCell ref="F99:F100"/>
    <mergeCell ref="N84:N85"/>
    <mergeCell ref="O84:O85"/>
    <mergeCell ref="P84:P85"/>
    <mergeCell ref="Q84:Q85"/>
    <mergeCell ref="R84:R85"/>
    <mergeCell ref="S84:S85"/>
    <mergeCell ref="H84:H85"/>
    <mergeCell ref="I84:I85"/>
    <mergeCell ref="J84:J85"/>
    <mergeCell ref="K84:K85"/>
    <mergeCell ref="L84:L85"/>
    <mergeCell ref="M84:M85"/>
    <mergeCell ref="B84:B85"/>
    <mergeCell ref="C84:C85"/>
    <mergeCell ref="S99:S100"/>
    <mergeCell ref="T99:T100"/>
    <mergeCell ref="D84:D85"/>
    <mergeCell ref="E84:E85"/>
    <mergeCell ref="F84:F85"/>
    <mergeCell ref="G84:G85"/>
    <mergeCell ref="S69:S70"/>
    <mergeCell ref="T69:T70"/>
    <mergeCell ref="U69:U70"/>
    <mergeCell ref="V69:V70"/>
    <mergeCell ref="X69:AA69"/>
    <mergeCell ref="A80:Q8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T84:T85"/>
    <mergeCell ref="U84:U85"/>
    <mergeCell ref="T54:T55"/>
    <mergeCell ref="U54:U55"/>
    <mergeCell ref="V54:V55"/>
    <mergeCell ref="X54:AA54"/>
    <mergeCell ref="A65:Q65"/>
    <mergeCell ref="B69:B70"/>
    <mergeCell ref="C69:C70"/>
    <mergeCell ref="D69:D70"/>
    <mergeCell ref="E69:E70"/>
    <mergeCell ref="F69:F70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A50:Q50"/>
    <mergeCell ref="A53:Q53"/>
    <mergeCell ref="B54:B55"/>
    <mergeCell ref="C54:C55"/>
    <mergeCell ref="D54:D55"/>
    <mergeCell ref="E54:E55"/>
    <mergeCell ref="F54:F55"/>
    <mergeCell ref="G54:G55"/>
    <mergeCell ref="P15:P16"/>
    <mergeCell ref="Q15:Q16"/>
    <mergeCell ref="J15:J16"/>
    <mergeCell ref="K15:K16"/>
    <mergeCell ref="L15:L16"/>
    <mergeCell ref="M15:M16"/>
    <mergeCell ref="N15:N16"/>
    <mergeCell ref="O15:O16"/>
    <mergeCell ref="A1:AC1"/>
    <mergeCell ref="A14:O14"/>
    <mergeCell ref="B15:B16"/>
    <mergeCell ref="C15:C16"/>
    <mergeCell ref="D15:D16"/>
    <mergeCell ref="E15:E16"/>
    <mergeCell ref="F15:F16"/>
    <mergeCell ref="G15:G16"/>
    <mergeCell ref="H15:H16"/>
    <mergeCell ref="I15:I16"/>
    <mergeCell ref="V15:V16"/>
    <mergeCell ref="X15:AA15"/>
    <mergeCell ref="R15:R16"/>
    <mergeCell ref="S15:S16"/>
    <mergeCell ref="T15:T16"/>
    <mergeCell ref="U15:U16"/>
  </mergeCells>
  <hyperlinks>
    <hyperlink ref="A3" location="CAF!A14" tooltip="A14" display="VAB da agricultura, da silvicultura, das indústrias agrolimentares (IABT), das indústrias florestais (IF), do complexo agroalimentar, do complexo florestal e PIBpm"/>
    <hyperlink ref="A4" location="CAF!A53" tooltip="A53" display="Peso do VAB dos Complexos Agroalimentar e Florestal no PIBpm (%)"/>
    <hyperlink ref="A5" location="CAF!A68" tooltip="A68" display="Importações"/>
    <hyperlink ref="A6" location="CAF!A83" tooltip="A83" display="Exportações"/>
    <hyperlink ref="A7" location="CAF!A98" tooltip="A98" display="Saldo comercial "/>
    <hyperlink ref="A8" location="CAF!A114" tooltip="A114" display="Peso nas importações "/>
    <hyperlink ref="A9" location="CAF!A129" tooltip="A129" display="Peso nas exportações "/>
    <hyperlink ref="A10" location="CAF!A144" tooltip="A144" display="Peso no saldo comercial"/>
    <hyperlink ref="A11" location="CAF!A161" tooltip="A161" display="Taxa de cobertura"/>
    <hyperlink ref="A12" location="CAF!A176" tooltip="A176" display="Grau de autoaprovisionamento de bens alimentares"/>
  </hyperlinks>
  <pageMargins left="0.39370078740157483" right="0.19685039370078741" top="0.43307086614173229" bottom="0.51181102362204722" header="0.31496062992125984" footer="0.31496062992125984"/>
  <pageSetup paperSize="9" scale="37" fitToHeight="5" orientation="landscape" r:id="rId1"/>
  <rowBreaks count="2" manualBreakCount="2">
    <brk id="66" max="16383" man="1"/>
    <brk id="11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4"/>
  <sheetViews>
    <sheetView showGridLines="0" zoomScaleNormal="100" workbookViewId="0">
      <selection activeCell="X16" sqref="X16"/>
    </sheetView>
  </sheetViews>
  <sheetFormatPr defaultRowHeight="12.75"/>
  <cols>
    <col min="1" max="1" width="41.5703125" style="64" customWidth="1"/>
    <col min="2" max="22" width="7.7109375" style="67" customWidth="1"/>
    <col min="23" max="23" width="1.5703125" style="63" customWidth="1"/>
    <col min="24" max="24" width="10" style="62" customWidth="1"/>
    <col min="25" max="27" width="10" style="65" customWidth="1"/>
    <col min="28" max="28" width="1.28515625" style="66" customWidth="1"/>
    <col min="29" max="29" width="13.42578125" style="67" customWidth="1"/>
    <col min="30" max="31" width="9.140625" style="62" customWidth="1"/>
    <col min="32" max="258" width="9.140625" style="62"/>
    <col min="259" max="259" width="12.5703125" style="62" customWidth="1"/>
    <col min="260" max="260" width="21.28515625" style="62" customWidth="1"/>
    <col min="261" max="262" width="11.85546875" style="62" customWidth="1"/>
    <col min="263" max="276" width="12" style="62" customWidth="1"/>
    <col min="277" max="277" width="13.140625" style="62" customWidth="1"/>
    <col min="278" max="281" width="10.5703125" style="62" customWidth="1"/>
    <col min="282" max="282" width="9.140625" style="62" customWidth="1"/>
    <col min="283" max="284" width="10.5703125" style="62" customWidth="1"/>
    <col min="285" max="285" width="9.140625" style="62" customWidth="1"/>
    <col min="286" max="286" width="9.28515625" style="62" bestFit="1" customWidth="1"/>
    <col min="287" max="287" width="9.7109375" style="62" bestFit="1" customWidth="1"/>
    <col min="288" max="514" width="9.140625" style="62"/>
    <col min="515" max="515" width="12.5703125" style="62" customWidth="1"/>
    <col min="516" max="516" width="21.28515625" style="62" customWidth="1"/>
    <col min="517" max="518" width="11.85546875" style="62" customWidth="1"/>
    <col min="519" max="532" width="12" style="62" customWidth="1"/>
    <col min="533" max="533" width="13.140625" style="62" customWidth="1"/>
    <col min="534" max="537" width="10.5703125" style="62" customWidth="1"/>
    <col min="538" max="538" width="9.140625" style="62" customWidth="1"/>
    <col min="539" max="540" width="10.5703125" style="62" customWidth="1"/>
    <col min="541" max="541" width="9.140625" style="62" customWidth="1"/>
    <col min="542" max="542" width="9.28515625" style="62" bestFit="1" customWidth="1"/>
    <col min="543" max="543" width="9.7109375" style="62" bestFit="1" customWidth="1"/>
    <col min="544" max="770" width="9.140625" style="62"/>
    <col min="771" max="771" width="12.5703125" style="62" customWidth="1"/>
    <col min="772" max="772" width="21.28515625" style="62" customWidth="1"/>
    <col min="773" max="774" width="11.85546875" style="62" customWidth="1"/>
    <col min="775" max="788" width="12" style="62" customWidth="1"/>
    <col min="789" max="789" width="13.140625" style="62" customWidth="1"/>
    <col min="790" max="793" width="10.5703125" style="62" customWidth="1"/>
    <col min="794" max="794" width="9.140625" style="62" customWidth="1"/>
    <col min="795" max="796" width="10.5703125" style="62" customWidth="1"/>
    <col min="797" max="797" width="9.140625" style="62" customWidth="1"/>
    <col min="798" max="798" width="9.28515625" style="62" bestFit="1" customWidth="1"/>
    <col min="799" max="799" width="9.7109375" style="62" bestFit="1" customWidth="1"/>
    <col min="800" max="1026" width="9.140625" style="62"/>
    <col min="1027" max="1027" width="12.5703125" style="62" customWidth="1"/>
    <col min="1028" max="1028" width="21.28515625" style="62" customWidth="1"/>
    <col min="1029" max="1030" width="11.85546875" style="62" customWidth="1"/>
    <col min="1031" max="1044" width="12" style="62" customWidth="1"/>
    <col min="1045" max="1045" width="13.140625" style="62" customWidth="1"/>
    <col min="1046" max="1049" width="10.5703125" style="62" customWidth="1"/>
    <col min="1050" max="1050" width="9.140625" style="62" customWidth="1"/>
    <col min="1051" max="1052" width="10.5703125" style="62" customWidth="1"/>
    <col min="1053" max="1053" width="9.140625" style="62" customWidth="1"/>
    <col min="1054" max="1054" width="9.28515625" style="62" bestFit="1" customWidth="1"/>
    <col min="1055" max="1055" width="9.7109375" style="62" bestFit="1" customWidth="1"/>
    <col min="1056" max="1282" width="9.140625" style="62"/>
    <col min="1283" max="1283" width="12.5703125" style="62" customWidth="1"/>
    <col min="1284" max="1284" width="21.28515625" style="62" customWidth="1"/>
    <col min="1285" max="1286" width="11.85546875" style="62" customWidth="1"/>
    <col min="1287" max="1300" width="12" style="62" customWidth="1"/>
    <col min="1301" max="1301" width="13.140625" style="62" customWidth="1"/>
    <col min="1302" max="1305" width="10.5703125" style="62" customWidth="1"/>
    <col min="1306" max="1306" width="9.140625" style="62" customWidth="1"/>
    <col min="1307" max="1308" width="10.5703125" style="62" customWidth="1"/>
    <col min="1309" max="1309" width="9.140625" style="62" customWidth="1"/>
    <col min="1310" max="1310" width="9.28515625" style="62" bestFit="1" customWidth="1"/>
    <col min="1311" max="1311" width="9.7109375" style="62" bestFit="1" customWidth="1"/>
    <col min="1312" max="1538" width="9.140625" style="62"/>
    <col min="1539" max="1539" width="12.5703125" style="62" customWidth="1"/>
    <col min="1540" max="1540" width="21.28515625" style="62" customWidth="1"/>
    <col min="1541" max="1542" width="11.85546875" style="62" customWidth="1"/>
    <col min="1543" max="1556" width="12" style="62" customWidth="1"/>
    <col min="1557" max="1557" width="13.140625" style="62" customWidth="1"/>
    <col min="1558" max="1561" width="10.5703125" style="62" customWidth="1"/>
    <col min="1562" max="1562" width="9.140625" style="62" customWidth="1"/>
    <col min="1563" max="1564" width="10.5703125" style="62" customWidth="1"/>
    <col min="1565" max="1565" width="9.140625" style="62" customWidth="1"/>
    <col min="1566" max="1566" width="9.28515625" style="62" bestFit="1" customWidth="1"/>
    <col min="1567" max="1567" width="9.7109375" style="62" bestFit="1" customWidth="1"/>
    <col min="1568" max="1794" width="9.140625" style="62"/>
    <col min="1795" max="1795" width="12.5703125" style="62" customWidth="1"/>
    <col min="1796" max="1796" width="21.28515625" style="62" customWidth="1"/>
    <col min="1797" max="1798" width="11.85546875" style="62" customWidth="1"/>
    <col min="1799" max="1812" width="12" style="62" customWidth="1"/>
    <col min="1813" max="1813" width="13.140625" style="62" customWidth="1"/>
    <col min="1814" max="1817" width="10.5703125" style="62" customWidth="1"/>
    <col min="1818" max="1818" width="9.140625" style="62" customWidth="1"/>
    <col min="1819" max="1820" width="10.5703125" style="62" customWidth="1"/>
    <col min="1821" max="1821" width="9.140625" style="62" customWidth="1"/>
    <col min="1822" max="1822" width="9.28515625" style="62" bestFit="1" customWidth="1"/>
    <col min="1823" max="1823" width="9.7109375" style="62" bestFit="1" customWidth="1"/>
    <col min="1824" max="2050" width="9.140625" style="62"/>
    <col min="2051" max="2051" width="12.5703125" style="62" customWidth="1"/>
    <col min="2052" max="2052" width="21.28515625" style="62" customWidth="1"/>
    <col min="2053" max="2054" width="11.85546875" style="62" customWidth="1"/>
    <col min="2055" max="2068" width="12" style="62" customWidth="1"/>
    <col min="2069" max="2069" width="13.140625" style="62" customWidth="1"/>
    <col min="2070" max="2073" width="10.5703125" style="62" customWidth="1"/>
    <col min="2074" max="2074" width="9.140625" style="62" customWidth="1"/>
    <col min="2075" max="2076" width="10.5703125" style="62" customWidth="1"/>
    <col min="2077" max="2077" width="9.140625" style="62" customWidth="1"/>
    <col min="2078" max="2078" width="9.28515625" style="62" bestFit="1" customWidth="1"/>
    <col min="2079" max="2079" width="9.7109375" style="62" bestFit="1" customWidth="1"/>
    <col min="2080" max="2306" width="9.140625" style="62"/>
    <col min="2307" max="2307" width="12.5703125" style="62" customWidth="1"/>
    <col min="2308" max="2308" width="21.28515625" style="62" customWidth="1"/>
    <col min="2309" max="2310" width="11.85546875" style="62" customWidth="1"/>
    <col min="2311" max="2324" width="12" style="62" customWidth="1"/>
    <col min="2325" max="2325" width="13.140625" style="62" customWidth="1"/>
    <col min="2326" max="2329" width="10.5703125" style="62" customWidth="1"/>
    <col min="2330" max="2330" width="9.140625" style="62" customWidth="1"/>
    <col min="2331" max="2332" width="10.5703125" style="62" customWidth="1"/>
    <col min="2333" max="2333" width="9.140625" style="62" customWidth="1"/>
    <col min="2334" max="2334" width="9.28515625" style="62" bestFit="1" customWidth="1"/>
    <col min="2335" max="2335" width="9.7109375" style="62" bestFit="1" customWidth="1"/>
    <col min="2336" max="2562" width="9.140625" style="62"/>
    <col min="2563" max="2563" width="12.5703125" style="62" customWidth="1"/>
    <col min="2564" max="2564" width="21.28515625" style="62" customWidth="1"/>
    <col min="2565" max="2566" width="11.85546875" style="62" customWidth="1"/>
    <col min="2567" max="2580" width="12" style="62" customWidth="1"/>
    <col min="2581" max="2581" width="13.140625" style="62" customWidth="1"/>
    <col min="2582" max="2585" width="10.5703125" style="62" customWidth="1"/>
    <col min="2586" max="2586" width="9.140625" style="62" customWidth="1"/>
    <col min="2587" max="2588" width="10.5703125" style="62" customWidth="1"/>
    <col min="2589" max="2589" width="9.140625" style="62" customWidth="1"/>
    <col min="2590" max="2590" width="9.28515625" style="62" bestFit="1" customWidth="1"/>
    <col min="2591" max="2591" width="9.7109375" style="62" bestFit="1" customWidth="1"/>
    <col min="2592" max="2818" width="9.140625" style="62"/>
    <col min="2819" max="2819" width="12.5703125" style="62" customWidth="1"/>
    <col min="2820" max="2820" width="21.28515625" style="62" customWidth="1"/>
    <col min="2821" max="2822" width="11.85546875" style="62" customWidth="1"/>
    <col min="2823" max="2836" width="12" style="62" customWidth="1"/>
    <col min="2837" max="2837" width="13.140625" style="62" customWidth="1"/>
    <col min="2838" max="2841" width="10.5703125" style="62" customWidth="1"/>
    <col min="2842" max="2842" width="9.140625" style="62" customWidth="1"/>
    <col min="2843" max="2844" width="10.5703125" style="62" customWidth="1"/>
    <col min="2845" max="2845" width="9.140625" style="62" customWidth="1"/>
    <col min="2846" max="2846" width="9.28515625" style="62" bestFit="1" customWidth="1"/>
    <col min="2847" max="2847" width="9.7109375" style="62" bestFit="1" customWidth="1"/>
    <col min="2848" max="3074" width="9.140625" style="62"/>
    <col min="3075" max="3075" width="12.5703125" style="62" customWidth="1"/>
    <col min="3076" max="3076" width="21.28515625" style="62" customWidth="1"/>
    <col min="3077" max="3078" width="11.85546875" style="62" customWidth="1"/>
    <col min="3079" max="3092" width="12" style="62" customWidth="1"/>
    <col min="3093" max="3093" width="13.140625" style="62" customWidth="1"/>
    <col min="3094" max="3097" width="10.5703125" style="62" customWidth="1"/>
    <col min="3098" max="3098" width="9.140625" style="62" customWidth="1"/>
    <col min="3099" max="3100" width="10.5703125" style="62" customWidth="1"/>
    <col min="3101" max="3101" width="9.140625" style="62" customWidth="1"/>
    <col min="3102" max="3102" width="9.28515625" style="62" bestFit="1" customWidth="1"/>
    <col min="3103" max="3103" width="9.7109375" style="62" bestFit="1" customWidth="1"/>
    <col min="3104" max="3330" width="9.140625" style="62"/>
    <col min="3331" max="3331" width="12.5703125" style="62" customWidth="1"/>
    <col min="3332" max="3332" width="21.28515625" style="62" customWidth="1"/>
    <col min="3333" max="3334" width="11.85546875" style="62" customWidth="1"/>
    <col min="3335" max="3348" width="12" style="62" customWidth="1"/>
    <col min="3349" max="3349" width="13.140625" style="62" customWidth="1"/>
    <col min="3350" max="3353" width="10.5703125" style="62" customWidth="1"/>
    <col min="3354" max="3354" width="9.140625" style="62" customWidth="1"/>
    <col min="3355" max="3356" width="10.5703125" style="62" customWidth="1"/>
    <col min="3357" max="3357" width="9.140625" style="62" customWidth="1"/>
    <col min="3358" max="3358" width="9.28515625" style="62" bestFit="1" customWidth="1"/>
    <col min="3359" max="3359" width="9.7109375" style="62" bestFit="1" customWidth="1"/>
    <col min="3360" max="3586" width="9.140625" style="62"/>
    <col min="3587" max="3587" width="12.5703125" style="62" customWidth="1"/>
    <col min="3588" max="3588" width="21.28515625" style="62" customWidth="1"/>
    <col min="3589" max="3590" width="11.85546875" style="62" customWidth="1"/>
    <col min="3591" max="3604" width="12" style="62" customWidth="1"/>
    <col min="3605" max="3605" width="13.140625" style="62" customWidth="1"/>
    <col min="3606" max="3609" width="10.5703125" style="62" customWidth="1"/>
    <col min="3610" max="3610" width="9.140625" style="62" customWidth="1"/>
    <col min="3611" max="3612" width="10.5703125" style="62" customWidth="1"/>
    <col min="3613" max="3613" width="9.140625" style="62" customWidth="1"/>
    <col min="3614" max="3614" width="9.28515625" style="62" bestFit="1" customWidth="1"/>
    <col min="3615" max="3615" width="9.7109375" style="62" bestFit="1" customWidth="1"/>
    <col min="3616" max="3842" width="9.140625" style="62"/>
    <col min="3843" max="3843" width="12.5703125" style="62" customWidth="1"/>
    <col min="3844" max="3844" width="21.28515625" style="62" customWidth="1"/>
    <col min="3845" max="3846" width="11.85546875" style="62" customWidth="1"/>
    <col min="3847" max="3860" width="12" style="62" customWidth="1"/>
    <col min="3861" max="3861" width="13.140625" style="62" customWidth="1"/>
    <col min="3862" max="3865" width="10.5703125" style="62" customWidth="1"/>
    <col min="3866" max="3866" width="9.140625" style="62" customWidth="1"/>
    <col min="3867" max="3868" width="10.5703125" style="62" customWidth="1"/>
    <col min="3869" max="3869" width="9.140625" style="62" customWidth="1"/>
    <col min="3870" max="3870" width="9.28515625" style="62" bestFit="1" customWidth="1"/>
    <col min="3871" max="3871" width="9.7109375" style="62" bestFit="1" customWidth="1"/>
    <col min="3872" max="4098" width="9.140625" style="62"/>
    <col min="4099" max="4099" width="12.5703125" style="62" customWidth="1"/>
    <col min="4100" max="4100" width="21.28515625" style="62" customWidth="1"/>
    <col min="4101" max="4102" width="11.85546875" style="62" customWidth="1"/>
    <col min="4103" max="4116" width="12" style="62" customWidth="1"/>
    <col min="4117" max="4117" width="13.140625" style="62" customWidth="1"/>
    <col min="4118" max="4121" width="10.5703125" style="62" customWidth="1"/>
    <col min="4122" max="4122" width="9.140625" style="62" customWidth="1"/>
    <col min="4123" max="4124" width="10.5703125" style="62" customWidth="1"/>
    <col min="4125" max="4125" width="9.140625" style="62" customWidth="1"/>
    <col min="4126" max="4126" width="9.28515625" style="62" bestFit="1" customWidth="1"/>
    <col min="4127" max="4127" width="9.7109375" style="62" bestFit="1" customWidth="1"/>
    <col min="4128" max="4354" width="9.140625" style="62"/>
    <col min="4355" max="4355" width="12.5703125" style="62" customWidth="1"/>
    <col min="4356" max="4356" width="21.28515625" style="62" customWidth="1"/>
    <col min="4357" max="4358" width="11.85546875" style="62" customWidth="1"/>
    <col min="4359" max="4372" width="12" style="62" customWidth="1"/>
    <col min="4373" max="4373" width="13.140625" style="62" customWidth="1"/>
    <col min="4374" max="4377" width="10.5703125" style="62" customWidth="1"/>
    <col min="4378" max="4378" width="9.140625" style="62" customWidth="1"/>
    <col min="4379" max="4380" width="10.5703125" style="62" customWidth="1"/>
    <col min="4381" max="4381" width="9.140625" style="62" customWidth="1"/>
    <col min="4382" max="4382" width="9.28515625" style="62" bestFit="1" customWidth="1"/>
    <col min="4383" max="4383" width="9.7109375" style="62" bestFit="1" customWidth="1"/>
    <col min="4384" max="4610" width="9.140625" style="62"/>
    <col min="4611" max="4611" width="12.5703125" style="62" customWidth="1"/>
    <col min="4612" max="4612" width="21.28515625" style="62" customWidth="1"/>
    <col min="4613" max="4614" width="11.85546875" style="62" customWidth="1"/>
    <col min="4615" max="4628" width="12" style="62" customWidth="1"/>
    <col min="4629" max="4629" width="13.140625" style="62" customWidth="1"/>
    <col min="4630" max="4633" width="10.5703125" style="62" customWidth="1"/>
    <col min="4634" max="4634" width="9.140625" style="62" customWidth="1"/>
    <col min="4635" max="4636" width="10.5703125" style="62" customWidth="1"/>
    <col min="4637" max="4637" width="9.140625" style="62" customWidth="1"/>
    <col min="4638" max="4638" width="9.28515625" style="62" bestFit="1" customWidth="1"/>
    <col min="4639" max="4639" width="9.7109375" style="62" bestFit="1" customWidth="1"/>
    <col min="4640" max="4866" width="9.140625" style="62"/>
    <col min="4867" max="4867" width="12.5703125" style="62" customWidth="1"/>
    <col min="4868" max="4868" width="21.28515625" style="62" customWidth="1"/>
    <col min="4869" max="4870" width="11.85546875" style="62" customWidth="1"/>
    <col min="4871" max="4884" width="12" style="62" customWidth="1"/>
    <col min="4885" max="4885" width="13.140625" style="62" customWidth="1"/>
    <col min="4886" max="4889" width="10.5703125" style="62" customWidth="1"/>
    <col min="4890" max="4890" width="9.140625" style="62" customWidth="1"/>
    <col min="4891" max="4892" width="10.5703125" style="62" customWidth="1"/>
    <col min="4893" max="4893" width="9.140625" style="62" customWidth="1"/>
    <col min="4894" max="4894" width="9.28515625" style="62" bestFit="1" customWidth="1"/>
    <col min="4895" max="4895" width="9.7109375" style="62" bestFit="1" customWidth="1"/>
    <col min="4896" max="5122" width="9.140625" style="62"/>
    <col min="5123" max="5123" width="12.5703125" style="62" customWidth="1"/>
    <col min="5124" max="5124" width="21.28515625" style="62" customWidth="1"/>
    <col min="5125" max="5126" width="11.85546875" style="62" customWidth="1"/>
    <col min="5127" max="5140" width="12" style="62" customWidth="1"/>
    <col min="5141" max="5141" width="13.140625" style="62" customWidth="1"/>
    <col min="5142" max="5145" width="10.5703125" style="62" customWidth="1"/>
    <col min="5146" max="5146" width="9.140625" style="62" customWidth="1"/>
    <col min="5147" max="5148" width="10.5703125" style="62" customWidth="1"/>
    <col min="5149" max="5149" width="9.140625" style="62" customWidth="1"/>
    <col min="5150" max="5150" width="9.28515625" style="62" bestFit="1" customWidth="1"/>
    <col min="5151" max="5151" width="9.7109375" style="62" bestFit="1" customWidth="1"/>
    <col min="5152" max="5378" width="9.140625" style="62"/>
    <col min="5379" max="5379" width="12.5703125" style="62" customWidth="1"/>
    <col min="5380" max="5380" width="21.28515625" style="62" customWidth="1"/>
    <col min="5381" max="5382" width="11.85546875" style="62" customWidth="1"/>
    <col min="5383" max="5396" width="12" style="62" customWidth="1"/>
    <col min="5397" max="5397" width="13.140625" style="62" customWidth="1"/>
    <col min="5398" max="5401" width="10.5703125" style="62" customWidth="1"/>
    <col min="5402" max="5402" width="9.140625" style="62" customWidth="1"/>
    <col min="5403" max="5404" width="10.5703125" style="62" customWidth="1"/>
    <col min="5405" max="5405" width="9.140625" style="62" customWidth="1"/>
    <col min="5406" max="5406" width="9.28515625" style="62" bestFit="1" customWidth="1"/>
    <col min="5407" max="5407" width="9.7109375" style="62" bestFit="1" customWidth="1"/>
    <col min="5408" max="5634" width="9.140625" style="62"/>
    <col min="5635" max="5635" width="12.5703125" style="62" customWidth="1"/>
    <col min="5636" max="5636" width="21.28515625" style="62" customWidth="1"/>
    <col min="5637" max="5638" width="11.85546875" style="62" customWidth="1"/>
    <col min="5639" max="5652" width="12" style="62" customWidth="1"/>
    <col min="5653" max="5653" width="13.140625" style="62" customWidth="1"/>
    <col min="5654" max="5657" width="10.5703125" style="62" customWidth="1"/>
    <col min="5658" max="5658" width="9.140625" style="62" customWidth="1"/>
    <col min="5659" max="5660" width="10.5703125" style="62" customWidth="1"/>
    <col min="5661" max="5661" width="9.140625" style="62" customWidth="1"/>
    <col min="5662" max="5662" width="9.28515625" style="62" bestFit="1" customWidth="1"/>
    <col min="5663" max="5663" width="9.7109375" style="62" bestFit="1" customWidth="1"/>
    <col min="5664" max="5890" width="9.140625" style="62"/>
    <col min="5891" max="5891" width="12.5703125" style="62" customWidth="1"/>
    <col min="5892" max="5892" width="21.28515625" style="62" customWidth="1"/>
    <col min="5893" max="5894" width="11.85546875" style="62" customWidth="1"/>
    <col min="5895" max="5908" width="12" style="62" customWidth="1"/>
    <col min="5909" max="5909" width="13.140625" style="62" customWidth="1"/>
    <col min="5910" max="5913" width="10.5703125" style="62" customWidth="1"/>
    <col min="5914" max="5914" width="9.140625" style="62" customWidth="1"/>
    <col min="5915" max="5916" width="10.5703125" style="62" customWidth="1"/>
    <col min="5917" max="5917" width="9.140625" style="62" customWidth="1"/>
    <col min="5918" max="5918" width="9.28515625" style="62" bestFit="1" customWidth="1"/>
    <col min="5919" max="5919" width="9.7109375" style="62" bestFit="1" customWidth="1"/>
    <col min="5920" max="6146" width="9.140625" style="62"/>
    <col min="6147" max="6147" width="12.5703125" style="62" customWidth="1"/>
    <col min="6148" max="6148" width="21.28515625" style="62" customWidth="1"/>
    <col min="6149" max="6150" width="11.85546875" style="62" customWidth="1"/>
    <col min="6151" max="6164" width="12" style="62" customWidth="1"/>
    <col min="6165" max="6165" width="13.140625" style="62" customWidth="1"/>
    <col min="6166" max="6169" width="10.5703125" style="62" customWidth="1"/>
    <col min="6170" max="6170" width="9.140625" style="62" customWidth="1"/>
    <col min="6171" max="6172" width="10.5703125" style="62" customWidth="1"/>
    <col min="6173" max="6173" width="9.140625" style="62" customWidth="1"/>
    <col min="6174" max="6174" width="9.28515625" style="62" bestFit="1" customWidth="1"/>
    <col min="6175" max="6175" width="9.7109375" style="62" bestFit="1" customWidth="1"/>
    <col min="6176" max="6402" width="9.140625" style="62"/>
    <col min="6403" max="6403" width="12.5703125" style="62" customWidth="1"/>
    <col min="6404" max="6404" width="21.28515625" style="62" customWidth="1"/>
    <col min="6405" max="6406" width="11.85546875" style="62" customWidth="1"/>
    <col min="6407" max="6420" width="12" style="62" customWidth="1"/>
    <col min="6421" max="6421" width="13.140625" style="62" customWidth="1"/>
    <col min="6422" max="6425" width="10.5703125" style="62" customWidth="1"/>
    <col min="6426" max="6426" width="9.140625" style="62" customWidth="1"/>
    <col min="6427" max="6428" width="10.5703125" style="62" customWidth="1"/>
    <col min="6429" max="6429" width="9.140625" style="62" customWidth="1"/>
    <col min="6430" max="6430" width="9.28515625" style="62" bestFit="1" customWidth="1"/>
    <col min="6431" max="6431" width="9.7109375" style="62" bestFit="1" customWidth="1"/>
    <col min="6432" max="6658" width="9.140625" style="62"/>
    <col min="6659" max="6659" width="12.5703125" style="62" customWidth="1"/>
    <col min="6660" max="6660" width="21.28515625" style="62" customWidth="1"/>
    <col min="6661" max="6662" width="11.85546875" style="62" customWidth="1"/>
    <col min="6663" max="6676" width="12" style="62" customWidth="1"/>
    <col min="6677" max="6677" width="13.140625" style="62" customWidth="1"/>
    <col min="6678" max="6681" width="10.5703125" style="62" customWidth="1"/>
    <col min="6682" max="6682" width="9.140625" style="62" customWidth="1"/>
    <col min="6683" max="6684" width="10.5703125" style="62" customWidth="1"/>
    <col min="6685" max="6685" width="9.140625" style="62" customWidth="1"/>
    <col min="6686" max="6686" width="9.28515625" style="62" bestFit="1" customWidth="1"/>
    <col min="6687" max="6687" width="9.7109375" style="62" bestFit="1" customWidth="1"/>
    <col min="6688" max="6914" width="9.140625" style="62"/>
    <col min="6915" max="6915" width="12.5703125" style="62" customWidth="1"/>
    <col min="6916" max="6916" width="21.28515625" style="62" customWidth="1"/>
    <col min="6917" max="6918" width="11.85546875" style="62" customWidth="1"/>
    <col min="6919" max="6932" width="12" style="62" customWidth="1"/>
    <col min="6933" max="6933" width="13.140625" style="62" customWidth="1"/>
    <col min="6934" max="6937" width="10.5703125" style="62" customWidth="1"/>
    <col min="6938" max="6938" width="9.140625" style="62" customWidth="1"/>
    <col min="6939" max="6940" width="10.5703125" style="62" customWidth="1"/>
    <col min="6941" max="6941" width="9.140625" style="62" customWidth="1"/>
    <col min="6942" max="6942" width="9.28515625" style="62" bestFit="1" customWidth="1"/>
    <col min="6943" max="6943" width="9.7109375" style="62" bestFit="1" customWidth="1"/>
    <col min="6944" max="7170" width="9.140625" style="62"/>
    <col min="7171" max="7171" width="12.5703125" style="62" customWidth="1"/>
    <col min="7172" max="7172" width="21.28515625" style="62" customWidth="1"/>
    <col min="7173" max="7174" width="11.85546875" style="62" customWidth="1"/>
    <col min="7175" max="7188" width="12" style="62" customWidth="1"/>
    <col min="7189" max="7189" width="13.140625" style="62" customWidth="1"/>
    <col min="7190" max="7193" width="10.5703125" style="62" customWidth="1"/>
    <col min="7194" max="7194" width="9.140625" style="62" customWidth="1"/>
    <col min="7195" max="7196" width="10.5703125" style="62" customWidth="1"/>
    <col min="7197" max="7197" width="9.140625" style="62" customWidth="1"/>
    <col min="7198" max="7198" width="9.28515625" style="62" bestFit="1" customWidth="1"/>
    <col min="7199" max="7199" width="9.7109375" style="62" bestFit="1" customWidth="1"/>
    <col min="7200" max="7426" width="9.140625" style="62"/>
    <col min="7427" max="7427" width="12.5703125" style="62" customWidth="1"/>
    <col min="7428" max="7428" width="21.28515625" style="62" customWidth="1"/>
    <col min="7429" max="7430" width="11.85546875" style="62" customWidth="1"/>
    <col min="7431" max="7444" width="12" style="62" customWidth="1"/>
    <col min="7445" max="7445" width="13.140625" style="62" customWidth="1"/>
    <col min="7446" max="7449" width="10.5703125" style="62" customWidth="1"/>
    <col min="7450" max="7450" width="9.140625" style="62" customWidth="1"/>
    <col min="7451" max="7452" width="10.5703125" style="62" customWidth="1"/>
    <col min="7453" max="7453" width="9.140625" style="62" customWidth="1"/>
    <col min="7454" max="7454" width="9.28515625" style="62" bestFit="1" customWidth="1"/>
    <col min="7455" max="7455" width="9.7109375" style="62" bestFit="1" customWidth="1"/>
    <col min="7456" max="7682" width="9.140625" style="62"/>
    <col min="7683" max="7683" width="12.5703125" style="62" customWidth="1"/>
    <col min="7684" max="7684" width="21.28515625" style="62" customWidth="1"/>
    <col min="7685" max="7686" width="11.85546875" style="62" customWidth="1"/>
    <col min="7687" max="7700" width="12" style="62" customWidth="1"/>
    <col min="7701" max="7701" width="13.140625" style="62" customWidth="1"/>
    <col min="7702" max="7705" width="10.5703125" style="62" customWidth="1"/>
    <col min="7706" max="7706" width="9.140625" style="62" customWidth="1"/>
    <col min="7707" max="7708" width="10.5703125" style="62" customWidth="1"/>
    <col min="7709" max="7709" width="9.140625" style="62" customWidth="1"/>
    <col min="7710" max="7710" width="9.28515625" style="62" bestFit="1" customWidth="1"/>
    <col min="7711" max="7711" width="9.7109375" style="62" bestFit="1" customWidth="1"/>
    <col min="7712" max="7938" width="9.140625" style="62"/>
    <col min="7939" max="7939" width="12.5703125" style="62" customWidth="1"/>
    <col min="7940" max="7940" width="21.28515625" style="62" customWidth="1"/>
    <col min="7941" max="7942" width="11.85546875" style="62" customWidth="1"/>
    <col min="7943" max="7956" width="12" style="62" customWidth="1"/>
    <col min="7957" max="7957" width="13.140625" style="62" customWidth="1"/>
    <col min="7958" max="7961" width="10.5703125" style="62" customWidth="1"/>
    <col min="7962" max="7962" width="9.140625" style="62" customWidth="1"/>
    <col min="7963" max="7964" width="10.5703125" style="62" customWidth="1"/>
    <col min="7965" max="7965" width="9.140625" style="62" customWidth="1"/>
    <col min="7966" max="7966" width="9.28515625" style="62" bestFit="1" customWidth="1"/>
    <col min="7967" max="7967" width="9.7109375" style="62" bestFit="1" customWidth="1"/>
    <col min="7968" max="8194" width="9.140625" style="62"/>
    <col min="8195" max="8195" width="12.5703125" style="62" customWidth="1"/>
    <col min="8196" max="8196" width="21.28515625" style="62" customWidth="1"/>
    <col min="8197" max="8198" width="11.85546875" style="62" customWidth="1"/>
    <col min="8199" max="8212" width="12" style="62" customWidth="1"/>
    <col min="8213" max="8213" width="13.140625" style="62" customWidth="1"/>
    <col min="8214" max="8217" width="10.5703125" style="62" customWidth="1"/>
    <col min="8218" max="8218" width="9.140625" style="62" customWidth="1"/>
    <col min="8219" max="8220" width="10.5703125" style="62" customWidth="1"/>
    <col min="8221" max="8221" width="9.140625" style="62" customWidth="1"/>
    <col min="8222" max="8222" width="9.28515625" style="62" bestFit="1" customWidth="1"/>
    <col min="8223" max="8223" width="9.7109375" style="62" bestFit="1" customWidth="1"/>
    <col min="8224" max="8450" width="9.140625" style="62"/>
    <col min="8451" max="8451" width="12.5703125" style="62" customWidth="1"/>
    <col min="8452" max="8452" width="21.28515625" style="62" customWidth="1"/>
    <col min="8453" max="8454" width="11.85546875" style="62" customWidth="1"/>
    <col min="8455" max="8468" width="12" style="62" customWidth="1"/>
    <col min="8469" max="8469" width="13.140625" style="62" customWidth="1"/>
    <col min="8470" max="8473" width="10.5703125" style="62" customWidth="1"/>
    <col min="8474" max="8474" width="9.140625" style="62" customWidth="1"/>
    <col min="8475" max="8476" width="10.5703125" style="62" customWidth="1"/>
    <col min="8477" max="8477" width="9.140625" style="62" customWidth="1"/>
    <col min="8478" max="8478" width="9.28515625" style="62" bestFit="1" customWidth="1"/>
    <col min="8479" max="8479" width="9.7109375" style="62" bestFit="1" customWidth="1"/>
    <col min="8480" max="8706" width="9.140625" style="62"/>
    <col min="8707" max="8707" width="12.5703125" style="62" customWidth="1"/>
    <col min="8708" max="8708" width="21.28515625" style="62" customWidth="1"/>
    <col min="8709" max="8710" width="11.85546875" style="62" customWidth="1"/>
    <col min="8711" max="8724" width="12" style="62" customWidth="1"/>
    <col min="8725" max="8725" width="13.140625" style="62" customWidth="1"/>
    <col min="8726" max="8729" width="10.5703125" style="62" customWidth="1"/>
    <col min="8730" max="8730" width="9.140625" style="62" customWidth="1"/>
    <col min="8731" max="8732" width="10.5703125" style="62" customWidth="1"/>
    <col min="8733" max="8733" width="9.140625" style="62" customWidth="1"/>
    <col min="8734" max="8734" width="9.28515625" style="62" bestFit="1" customWidth="1"/>
    <col min="8735" max="8735" width="9.7109375" style="62" bestFit="1" customWidth="1"/>
    <col min="8736" max="8962" width="9.140625" style="62"/>
    <col min="8963" max="8963" width="12.5703125" style="62" customWidth="1"/>
    <col min="8964" max="8964" width="21.28515625" style="62" customWidth="1"/>
    <col min="8965" max="8966" width="11.85546875" style="62" customWidth="1"/>
    <col min="8967" max="8980" width="12" style="62" customWidth="1"/>
    <col min="8981" max="8981" width="13.140625" style="62" customWidth="1"/>
    <col min="8982" max="8985" width="10.5703125" style="62" customWidth="1"/>
    <col min="8986" max="8986" width="9.140625" style="62" customWidth="1"/>
    <col min="8987" max="8988" width="10.5703125" style="62" customWidth="1"/>
    <col min="8989" max="8989" width="9.140625" style="62" customWidth="1"/>
    <col min="8990" max="8990" width="9.28515625" style="62" bestFit="1" customWidth="1"/>
    <col min="8991" max="8991" width="9.7109375" style="62" bestFit="1" customWidth="1"/>
    <col min="8992" max="9218" width="9.140625" style="62"/>
    <col min="9219" max="9219" width="12.5703125" style="62" customWidth="1"/>
    <col min="9220" max="9220" width="21.28515625" style="62" customWidth="1"/>
    <col min="9221" max="9222" width="11.85546875" style="62" customWidth="1"/>
    <col min="9223" max="9236" width="12" style="62" customWidth="1"/>
    <col min="9237" max="9237" width="13.140625" style="62" customWidth="1"/>
    <col min="9238" max="9241" width="10.5703125" style="62" customWidth="1"/>
    <col min="9242" max="9242" width="9.140625" style="62" customWidth="1"/>
    <col min="9243" max="9244" width="10.5703125" style="62" customWidth="1"/>
    <col min="9245" max="9245" width="9.140625" style="62" customWidth="1"/>
    <col min="9246" max="9246" width="9.28515625" style="62" bestFit="1" customWidth="1"/>
    <col min="9247" max="9247" width="9.7109375" style="62" bestFit="1" customWidth="1"/>
    <col min="9248" max="9474" width="9.140625" style="62"/>
    <col min="9475" max="9475" width="12.5703125" style="62" customWidth="1"/>
    <col min="9476" max="9476" width="21.28515625" style="62" customWidth="1"/>
    <col min="9477" max="9478" width="11.85546875" style="62" customWidth="1"/>
    <col min="9479" max="9492" width="12" style="62" customWidth="1"/>
    <col min="9493" max="9493" width="13.140625" style="62" customWidth="1"/>
    <col min="9494" max="9497" width="10.5703125" style="62" customWidth="1"/>
    <col min="9498" max="9498" width="9.140625" style="62" customWidth="1"/>
    <col min="9499" max="9500" width="10.5703125" style="62" customWidth="1"/>
    <col min="9501" max="9501" width="9.140625" style="62" customWidth="1"/>
    <col min="9502" max="9502" width="9.28515625" style="62" bestFit="1" customWidth="1"/>
    <col min="9503" max="9503" width="9.7109375" style="62" bestFit="1" customWidth="1"/>
    <col min="9504" max="9730" width="9.140625" style="62"/>
    <col min="9731" max="9731" width="12.5703125" style="62" customWidth="1"/>
    <col min="9732" max="9732" width="21.28515625" style="62" customWidth="1"/>
    <col min="9733" max="9734" width="11.85546875" style="62" customWidth="1"/>
    <col min="9735" max="9748" width="12" style="62" customWidth="1"/>
    <col min="9749" max="9749" width="13.140625" style="62" customWidth="1"/>
    <col min="9750" max="9753" width="10.5703125" style="62" customWidth="1"/>
    <col min="9754" max="9754" width="9.140625" style="62" customWidth="1"/>
    <col min="9755" max="9756" width="10.5703125" style="62" customWidth="1"/>
    <col min="9757" max="9757" width="9.140625" style="62" customWidth="1"/>
    <col min="9758" max="9758" width="9.28515625" style="62" bestFit="1" customWidth="1"/>
    <col min="9759" max="9759" width="9.7109375" style="62" bestFit="1" customWidth="1"/>
    <col min="9760" max="9986" width="9.140625" style="62"/>
    <col min="9987" max="9987" width="12.5703125" style="62" customWidth="1"/>
    <col min="9988" max="9988" width="21.28515625" style="62" customWidth="1"/>
    <col min="9989" max="9990" width="11.85546875" style="62" customWidth="1"/>
    <col min="9991" max="10004" width="12" style="62" customWidth="1"/>
    <col min="10005" max="10005" width="13.140625" style="62" customWidth="1"/>
    <col min="10006" max="10009" width="10.5703125" style="62" customWidth="1"/>
    <col min="10010" max="10010" width="9.140625" style="62" customWidth="1"/>
    <col min="10011" max="10012" width="10.5703125" style="62" customWidth="1"/>
    <col min="10013" max="10013" width="9.140625" style="62" customWidth="1"/>
    <col min="10014" max="10014" width="9.28515625" style="62" bestFit="1" customWidth="1"/>
    <col min="10015" max="10015" width="9.7109375" style="62" bestFit="1" customWidth="1"/>
    <col min="10016" max="10242" width="9.140625" style="62"/>
    <col min="10243" max="10243" width="12.5703125" style="62" customWidth="1"/>
    <col min="10244" max="10244" width="21.28515625" style="62" customWidth="1"/>
    <col min="10245" max="10246" width="11.85546875" style="62" customWidth="1"/>
    <col min="10247" max="10260" width="12" style="62" customWidth="1"/>
    <col min="10261" max="10261" width="13.140625" style="62" customWidth="1"/>
    <col min="10262" max="10265" width="10.5703125" style="62" customWidth="1"/>
    <col min="10266" max="10266" width="9.140625" style="62" customWidth="1"/>
    <col min="10267" max="10268" width="10.5703125" style="62" customWidth="1"/>
    <col min="10269" max="10269" width="9.140625" style="62" customWidth="1"/>
    <col min="10270" max="10270" width="9.28515625" style="62" bestFit="1" customWidth="1"/>
    <col min="10271" max="10271" width="9.7109375" style="62" bestFit="1" customWidth="1"/>
    <col min="10272" max="10498" width="9.140625" style="62"/>
    <col min="10499" max="10499" width="12.5703125" style="62" customWidth="1"/>
    <col min="10500" max="10500" width="21.28515625" style="62" customWidth="1"/>
    <col min="10501" max="10502" width="11.85546875" style="62" customWidth="1"/>
    <col min="10503" max="10516" width="12" style="62" customWidth="1"/>
    <col min="10517" max="10517" width="13.140625" style="62" customWidth="1"/>
    <col min="10518" max="10521" width="10.5703125" style="62" customWidth="1"/>
    <col min="10522" max="10522" width="9.140625" style="62" customWidth="1"/>
    <col min="10523" max="10524" width="10.5703125" style="62" customWidth="1"/>
    <col min="10525" max="10525" width="9.140625" style="62" customWidth="1"/>
    <col min="10526" max="10526" width="9.28515625" style="62" bestFit="1" customWidth="1"/>
    <col min="10527" max="10527" width="9.7109375" style="62" bestFit="1" customWidth="1"/>
    <col min="10528" max="10754" width="9.140625" style="62"/>
    <col min="10755" max="10755" width="12.5703125" style="62" customWidth="1"/>
    <col min="10756" max="10756" width="21.28515625" style="62" customWidth="1"/>
    <col min="10757" max="10758" width="11.85546875" style="62" customWidth="1"/>
    <col min="10759" max="10772" width="12" style="62" customWidth="1"/>
    <col min="10773" max="10773" width="13.140625" style="62" customWidth="1"/>
    <col min="10774" max="10777" width="10.5703125" style="62" customWidth="1"/>
    <col min="10778" max="10778" width="9.140625" style="62" customWidth="1"/>
    <col min="10779" max="10780" width="10.5703125" style="62" customWidth="1"/>
    <col min="10781" max="10781" width="9.140625" style="62" customWidth="1"/>
    <col min="10782" max="10782" width="9.28515625" style="62" bestFit="1" customWidth="1"/>
    <col min="10783" max="10783" width="9.7109375" style="62" bestFit="1" customWidth="1"/>
    <col min="10784" max="11010" width="9.140625" style="62"/>
    <col min="11011" max="11011" width="12.5703125" style="62" customWidth="1"/>
    <col min="11012" max="11012" width="21.28515625" style="62" customWidth="1"/>
    <col min="11013" max="11014" width="11.85546875" style="62" customWidth="1"/>
    <col min="11015" max="11028" width="12" style="62" customWidth="1"/>
    <col min="11029" max="11029" width="13.140625" style="62" customWidth="1"/>
    <col min="11030" max="11033" width="10.5703125" style="62" customWidth="1"/>
    <col min="11034" max="11034" width="9.140625" style="62" customWidth="1"/>
    <col min="11035" max="11036" width="10.5703125" style="62" customWidth="1"/>
    <col min="11037" max="11037" width="9.140625" style="62" customWidth="1"/>
    <col min="11038" max="11038" width="9.28515625" style="62" bestFit="1" customWidth="1"/>
    <col min="11039" max="11039" width="9.7109375" style="62" bestFit="1" customWidth="1"/>
    <col min="11040" max="11266" width="9.140625" style="62"/>
    <col min="11267" max="11267" width="12.5703125" style="62" customWidth="1"/>
    <col min="11268" max="11268" width="21.28515625" style="62" customWidth="1"/>
    <col min="11269" max="11270" width="11.85546875" style="62" customWidth="1"/>
    <col min="11271" max="11284" width="12" style="62" customWidth="1"/>
    <col min="11285" max="11285" width="13.140625" style="62" customWidth="1"/>
    <col min="11286" max="11289" width="10.5703125" style="62" customWidth="1"/>
    <col min="11290" max="11290" width="9.140625" style="62" customWidth="1"/>
    <col min="11291" max="11292" width="10.5703125" style="62" customWidth="1"/>
    <col min="11293" max="11293" width="9.140625" style="62" customWidth="1"/>
    <col min="11294" max="11294" width="9.28515625" style="62" bestFit="1" customWidth="1"/>
    <col min="11295" max="11295" width="9.7109375" style="62" bestFit="1" customWidth="1"/>
    <col min="11296" max="11522" width="9.140625" style="62"/>
    <col min="11523" max="11523" width="12.5703125" style="62" customWidth="1"/>
    <col min="11524" max="11524" width="21.28515625" style="62" customWidth="1"/>
    <col min="11525" max="11526" width="11.85546875" style="62" customWidth="1"/>
    <col min="11527" max="11540" width="12" style="62" customWidth="1"/>
    <col min="11541" max="11541" width="13.140625" style="62" customWidth="1"/>
    <col min="11542" max="11545" width="10.5703125" style="62" customWidth="1"/>
    <col min="11546" max="11546" width="9.140625" style="62" customWidth="1"/>
    <col min="11547" max="11548" width="10.5703125" style="62" customWidth="1"/>
    <col min="11549" max="11549" width="9.140625" style="62" customWidth="1"/>
    <col min="11550" max="11550" width="9.28515625" style="62" bestFit="1" customWidth="1"/>
    <col min="11551" max="11551" width="9.7109375" style="62" bestFit="1" customWidth="1"/>
    <col min="11552" max="11778" width="9.140625" style="62"/>
    <col min="11779" max="11779" width="12.5703125" style="62" customWidth="1"/>
    <col min="11780" max="11780" width="21.28515625" style="62" customWidth="1"/>
    <col min="11781" max="11782" width="11.85546875" style="62" customWidth="1"/>
    <col min="11783" max="11796" width="12" style="62" customWidth="1"/>
    <col min="11797" max="11797" width="13.140625" style="62" customWidth="1"/>
    <col min="11798" max="11801" width="10.5703125" style="62" customWidth="1"/>
    <col min="11802" max="11802" width="9.140625" style="62" customWidth="1"/>
    <col min="11803" max="11804" width="10.5703125" style="62" customWidth="1"/>
    <col min="11805" max="11805" width="9.140625" style="62" customWidth="1"/>
    <col min="11806" max="11806" width="9.28515625" style="62" bestFit="1" customWidth="1"/>
    <col min="11807" max="11807" width="9.7109375" style="62" bestFit="1" customWidth="1"/>
    <col min="11808" max="12034" width="9.140625" style="62"/>
    <col min="12035" max="12035" width="12.5703125" style="62" customWidth="1"/>
    <col min="12036" max="12036" width="21.28515625" style="62" customWidth="1"/>
    <col min="12037" max="12038" width="11.85546875" style="62" customWidth="1"/>
    <col min="12039" max="12052" width="12" style="62" customWidth="1"/>
    <col min="12053" max="12053" width="13.140625" style="62" customWidth="1"/>
    <col min="12054" max="12057" width="10.5703125" style="62" customWidth="1"/>
    <col min="12058" max="12058" width="9.140625" style="62" customWidth="1"/>
    <col min="12059" max="12060" width="10.5703125" style="62" customWidth="1"/>
    <col min="12061" max="12061" width="9.140625" style="62" customWidth="1"/>
    <col min="12062" max="12062" width="9.28515625" style="62" bestFit="1" customWidth="1"/>
    <col min="12063" max="12063" width="9.7109375" style="62" bestFit="1" customWidth="1"/>
    <col min="12064" max="12290" width="9.140625" style="62"/>
    <col min="12291" max="12291" width="12.5703125" style="62" customWidth="1"/>
    <col min="12292" max="12292" width="21.28515625" style="62" customWidth="1"/>
    <col min="12293" max="12294" width="11.85546875" style="62" customWidth="1"/>
    <col min="12295" max="12308" width="12" style="62" customWidth="1"/>
    <col min="12309" max="12309" width="13.140625" style="62" customWidth="1"/>
    <col min="12310" max="12313" width="10.5703125" style="62" customWidth="1"/>
    <col min="12314" max="12314" width="9.140625" style="62" customWidth="1"/>
    <col min="12315" max="12316" width="10.5703125" style="62" customWidth="1"/>
    <col min="12317" max="12317" width="9.140625" style="62" customWidth="1"/>
    <col min="12318" max="12318" width="9.28515625" style="62" bestFit="1" customWidth="1"/>
    <col min="12319" max="12319" width="9.7109375" style="62" bestFit="1" customWidth="1"/>
    <col min="12320" max="12546" width="9.140625" style="62"/>
    <col min="12547" max="12547" width="12.5703125" style="62" customWidth="1"/>
    <col min="12548" max="12548" width="21.28515625" style="62" customWidth="1"/>
    <col min="12549" max="12550" width="11.85546875" style="62" customWidth="1"/>
    <col min="12551" max="12564" width="12" style="62" customWidth="1"/>
    <col min="12565" max="12565" width="13.140625" style="62" customWidth="1"/>
    <col min="12566" max="12569" width="10.5703125" style="62" customWidth="1"/>
    <col min="12570" max="12570" width="9.140625" style="62" customWidth="1"/>
    <col min="12571" max="12572" width="10.5703125" style="62" customWidth="1"/>
    <col min="12573" max="12573" width="9.140625" style="62" customWidth="1"/>
    <col min="12574" max="12574" width="9.28515625" style="62" bestFit="1" customWidth="1"/>
    <col min="12575" max="12575" width="9.7109375" style="62" bestFit="1" customWidth="1"/>
    <col min="12576" max="12802" width="9.140625" style="62"/>
    <col min="12803" max="12803" width="12.5703125" style="62" customWidth="1"/>
    <col min="12804" max="12804" width="21.28515625" style="62" customWidth="1"/>
    <col min="12805" max="12806" width="11.85546875" style="62" customWidth="1"/>
    <col min="12807" max="12820" width="12" style="62" customWidth="1"/>
    <col min="12821" max="12821" width="13.140625" style="62" customWidth="1"/>
    <col min="12822" max="12825" width="10.5703125" style="62" customWidth="1"/>
    <col min="12826" max="12826" width="9.140625" style="62" customWidth="1"/>
    <col min="12827" max="12828" width="10.5703125" style="62" customWidth="1"/>
    <col min="12829" max="12829" width="9.140625" style="62" customWidth="1"/>
    <col min="12830" max="12830" width="9.28515625" style="62" bestFit="1" customWidth="1"/>
    <col min="12831" max="12831" width="9.7109375" style="62" bestFit="1" customWidth="1"/>
    <col min="12832" max="13058" width="9.140625" style="62"/>
    <col min="13059" max="13059" width="12.5703125" style="62" customWidth="1"/>
    <col min="13060" max="13060" width="21.28515625" style="62" customWidth="1"/>
    <col min="13061" max="13062" width="11.85546875" style="62" customWidth="1"/>
    <col min="13063" max="13076" width="12" style="62" customWidth="1"/>
    <col min="13077" max="13077" width="13.140625" style="62" customWidth="1"/>
    <col min="13078" max="13081" width="10.5703125" style="62" customWidth="1"/>
    <col min="13082" max="13082" width="9.140625" style="62" customWidth="1"/>
    <col min="13083" max="13084" width="10.5703125" style="62" customWidth="1"/>
    <col min="13085" max="13085" width="9.140625" style="62" customWidth="1"/>
    <col min="13086" max="13086" width="9.28515625" style="62" bestFit="1" customWidth="1"/>
    <col min="13087" max="13087" width="9.7109375" style="62" bestFit="1" customWidth="1"/>
    <col min="13088" max="13314" width="9.140625" style="62"/>
    <col min="13315" max="13315" width="12.5703125" style="62" customWidth="1"/>
    <col min="13316" max="13316" width="21.28515625" style="62" customWidth="1"/>
    <col min="13317" max="13318" width="11.85546875" style="62" customWidth="1"/>
    <col min="13319" max="13332" width="12" style="62" customWidth="1"/>
    <col min="13333" max="13333" width="13.140625" style="62" customWidth="1"/>
    <col min="13334" max="13337" width="10.5703125" style="62" customWidth="1"/>
    <col min="13338" max="13338" width="9.140625" style="62" customWidth="1"/>
    <col min="13339" max="13340" width="10.5703125" style="62" customWidth="1"/>
    <col min="13341" max="13341" width="9.140625" style="62" customWidth="1"/>
    <col min="13342" max="13342" width="9.28515625" style="62" bestFit="1" customWidth="1"/>
    <col min="13343" max="13343" width="9.7109375" style="62" bestFit="1" customWidth="1"/>
    <col min="13344" max="13570" width="9.140625" style="62"/>
    <col min="13571" max="13571" width="12.5703125" style="62" customWidth="1"/>
    <col min="13572" max="13572" width="21.28515625" style="62" customWidth="1"/>
    <col min="13573" max="13574" width="11.85546875" style="62" customWidth="1"/>
    <col min="13575" max="13588" width="12" style="62" customWidth="1"/>
    <col min="13589" max="13589" width="13.140625" style="62" customWidth="1"/>
    <col min="13590" max="13593" width="10.5703125" style="62" customWidth="1"/>
    <col min="13594" max="13594" width="9.140625" style="62" customWidth="1"/>
    <col min="13595" max="13596" width="10.5703125" style="62" customWidth="1"/>
    <col min="13597" max="13597" width="9.140625" style="62" customWidth="1"/>
    <col min="13598" max="13598" width="9.28515625" style="62" bestFit="1" customWidth="1"/>
    <col min="13599" max="13599" width="9.7109375" style="62" bestFit="1" customWidth="1"/>
    <col min="13600" max="13826" width="9.140625" style="62"/>
    <col min="13827" max="13827" width="12.5703125" style="62" customWidth="1"/>
    <col min="13828" max="13828" width="21.28515625" style="62" customWidth="1"/>
    <col min="13829" max="13830" width="11.85546875" style="62" customWidth="1"/>
    <col min="13831" max="13844" width="12" style="62" customWidth="1"/>
    <col min="13845" max="13845" width="13.140625" style="62" customWidth="1"/>
    <col min="13846" max="13849" width="10.5703125" style="62" customWidth="1"/>
    <col min="13850" max="13850" width="9.140625" style="62" customWidth="1"/>
    <col min="13851" max="13852" width="10.5703125" style="62" customWidth="1"/>
    <col min="13853" max="13853" width="9.140625" style="62" customWidth="1"/>
    <col min="13854" max="13854" width="9.28515625" style="62" bestFit="1" customWidth="1"/>
    <col min="13855" max="13855" width="9.7109375" style="62" bestFit="1" customWidth="1"/>
    <col min="13856" max="14082" width="9.140625" style="62"/>
    <col min="14083" max="14083" width="12.5703125" style="62" customWidth="1"/>
    <col min="14084" max="14084" width="21.28515625" style="62" customWidth="1"/>
    <col min="14085" max="14086" width="11.85546875" style="62" customWidth="1"/>
    <col min="14087" max="14100" width="12" style="62" customWidth="1"/>
    <col min="14101" max="14101" width="13.140625" style="62" customWidth="1"/>
    <col min="14102" max="14105" width="10.5703125" style="62" customWidth="1"/>
    <col min="14106" max="14106" width="9.140625" style="62" customWidth="1"/>
    <col min="14107" max="14108" width="10.5703125" style="62" customWidth="1"/>
    <col min="14109" max="14109" width="9.140625" style="62" customWidth="1"/>
    <col min="14110" max="14110" width="9.28515625" style="62" bestFit="1" customWidth="1"/>
    <col min="14111" max="14111" width="9.7109375" style="62" bestFit="1" customWidth="1"/>
    <col min="14112" max="14338" width="9.140625" style="62"/>
    <col min="14339" max="14339" width="12.5703125" style="62" customWidth="1"/>
    <col min="14340" max="14340" width="21.28515625" style="62" customWidth="1"/>
    <col min="14341" max="14342" width="11.85546875" style="62" customWidth="1"/>
    <col min="14343" max="14356" width="12" style="62" customWidth="1"/>
    <col min="14357" max="14357" width="13.140625" style="62" customWidth="1"/>
    <col min="14358" max="14361" width="10.5703125" style="62" customWidth="1"/>
    <col min="14362" max="14362" width="9.140625" style="62" customWidth="1"/>
    <col min="14363" max="14364" width="10.5703125" style="62" customWidth="1"/>
    <col min="14365" max="14365" width="9.140625" style="62" customWidth="1"/>
    <col min="14366" max="14366" width="9.28515625" style="62" bestFit="1" customWidth="1"/>
    <col min="14367" max="14367" width="9.7109375" style="62" bestFit="1" customWidth="1"/>
    <col min="14368" max="14594" width="9.140625" style="62"/>
    <col min="14595" max="14595" width="12.5703125" style="62" customWidth="1"/>
    <col min="14596" max="14596" width="21.28515625" style="62" customWidth="1"/>
    <col min="14597" max="14598" width="11.85546875" style="62" customWidth="1"/>
    <col min="14599" max="14612" width="12" style="62" customWidth="1"/>
    <col min="14613" max="14613" width="13.140625" style="62" customWidth="1"/>
    <col min="14614" max="14617" width="10.5703125" style="62" customWidth="1"/>
    <col min="14618" max="14618" width="9.140625" style="62" customWidth="1"/>
    <col min="14619" max="14620" width="10.5703125" style="62" customWidth="1"/>
    <col min="14621" max="14621" width="9.140625" style="62" customWidth="1"/>
    <col min="14622" max="14622" width="9.28515625" style="62" bestFit="1" customWidth="1"/>
    <col min="14623" max="14623" width="9.7109375" style="62" bestFit="1" customWidth="1"/>
    <col min="14624" max="14850" width="9.140625" style="62"/>
    <col min="14851" max="14851" width="12.5703125" style="62" customWidth="1"/>
    <col min="14852" max="14852" width="21.28515625" style="62" customWidth="1"/>
    <col min="14853" max="14854" width="11.85546875" style="62" customWidth="1"/>
    <col min="14855" max="14868" width="12" style="62" customWidth="1"/>
    <col min="14869" max="14869" width="13.140625" style="62" customWidth="1"/>
    <col min="14870" max="14873" width="10.5703125" style="62" customWidth="1"/>
    <col min="14874" max="14874" width="9.140625" style="62" customWidth="1"/>
    <col min="14875" max="14876" width="10.5703125" style="62" customWidth="1"/>
    <col min="14877" max="14877" width="9.140625" style="62" customWidth="1"/>
    <col min="14878" max="14878" width="9.28515625" style="62" bestFit="1" customWidth="1"/>
    <col min="14879" max="14879" width="9.7109375" style="62" bestFit="1" customWidth="1"/>
    <col min="14880" max="15106" width="9.140625" style="62"/>
    <col min="15107" max="15107" width="12.5703125" style="62" customWidth="1"/>
    <col min="15108" max="15108" width="21.28515625" style="62" customWidth="1"/>
    <col min="15109" max="15110" width="11.85546875" style="62" customWidth="1"/>
    <col min="15111" max="15124" width="12" style="62" customWidth="1"/>
    <col min="15125" max="15125" width="13.140625" style="62" customWidth="1"/>
    <col min="15126" max="15129" width="10.5703125" style="62" customWidth="1"/>
    <col min="15130" max="15130" width="9.140625" style="62" customWidth="1"/>
    <col min="15131" max="15132" width="10.5703125" style="62" customWidth="1"/>
    <col min="15133" max="15133" width="9.140625" style="62" customWidth="1"/>
    <col min="15134" max="15134" width="9.28515625" style="62" bestFit="1" customWidth="1"/>
    <col min="15135" max="15135" width="9.7109375" style="62" bestFit="1" customWidth="1"/>
    <col min="15136" max="15362" width="9.140625" style="62"/>
    <col min="15363" max="15363" width="12.5703125" style="62" customWidth="1"/>
    <col min="15364" max="15364" width="21.28515625" style="62" customWidth="1"/>
    <col min="15365" max="15366" width="11.85546875" style="62" customWidth="1"/>
    <col min="15367" max="15380" width="12" style="62" customWidth="1"/>
    <col min="15381" max="15381" width="13.140625" style="62" customWidth="1"/>
    <col min="15382" max="15385" width="10.5703125" style="62" customWidth="1"/>
    <col min="15386" max="15386" width="9.140625" style="62" customWidth="1"/>
    <col min="15387" max="15388" width="10.5703125" style="62" customWidth="1"/>
    <col min="15389" max="15389" width="9.140625" style="62" customWidth="1"/>
    <col min="15390" max="15390" width="9.28515625" style="62" bestFit="1" customWidth="1"/>
    <col min="15391" max="15391" width="9.7109375" style="62" bestFit="1" customWidth="1"/>
    <col min="15392" max="15618" width="9.140625" style="62"/>
    <col min="15619" max="15619" width="12.5703125" style="62" customWidth="1"/>
    <col min="15620" max="15620" width="21.28515625" style="62" customWidth="1"/>
    <col min="15621" max="15622" width="11.85546875" style="62" customWidth="1"/>
    <col min="15623" max="15636" width="12" style="62" customWidth="1"/>
    <col min="15637" max="15637" width="13.140625" style="62" customWidth="1"/>
    <col min="15638" max="15641" width="10.5703125" style="62" customWidth="1"/>
    <col min="15642" max="15642" width="9.140625" style="62" customWidth="1"/>
    <col min="15643" max="15644" width="10.5703125" style="62" customWidth="1"/>
    <col min="15645" max="15645" width="9.140625" style="62" customWidth="1"/>
    <col min="15646" max="15646" width="9.28515625" style="62" bestFit="1" customWidth="1"/>
    <col min="15647" max="15647" width="9.7109375" style="62" bestFit="1" customWidth="1"/>
    <col min="15648" max="15874" width="9.140625" style="62"/>
    <col min="15875" max="15875" width="12.5703125" style="62" customWidth="1"/>
    <col min="15876" max="15876" width="21.28515625" style="62" customWidth="1"/>
    <col min="15877" max="15878" width="11.85546875" style="62" customWidth="1"/>
    <col min="15879" max="15892" width="12" style="62" customWidth="1"/>
    <col min="15893" max="15893" width="13.140625" style="62" customWidth="1"/>
    <col min="15894" max="15897" width="10.5703125" style="62" customWidth="1"/>
    <col min="15898" max="15898" width="9.140625" style="62" customWidth="1"/>
    <col min="15899" max="15900" width="10.5703125" style="62" customWidth="1"/>
    <col min="15901" max="15901" width="9.140625" style="62" customWidth="1"/>
    <col min="15902" max="15902" width="9.28515625" style="62" bestFit="1" customWidth="1"/>
    <col min="15903" max="15903" width="9.7109375" style="62" bestFit="1" customWidth="1"/>
    <col min="15904" max="16130" width="9.140625" style="62"/>
    <col min="16131" max="16131" width="12.5703125" style="62" customWidth="1"/>
    <col min="16132" max="16132" width="21.28515625" style="62" customWidth="1"/>
    <col min="16133" max="16134" width="11.85546875" style="62" customWidth="1"/>
    <col min="16135" max="16148" width="12" style="62" customWidth="1"/>
    <col min="16149" max="16149" width="13.140625" style="62" customWidth="1"/>
    <col min="16150" max="16153" width="10.5703125" style="62" customWidth="1"/>
    <col min="16154" max="16154" width="9.140625" style="62" customWidth="1"/>
    <col min="16155" max="16156" width="10.5703125" style="62" customWidth="1"/>
    <col min="16157" max="16157" width="9.140625" style="62" customWidth="1"/>
    <col min="16158" max="16158" width="9.28515625" style="62" bestFit="1" customWidth="1"/>
    <col min="16159" max="16159" width="9.7109375" style="62" bestFit="1" customWidth="1"/>
    <col min="16160" max="16384" width="9.140625" style="62"/>
  </cols>
  <sheetData>
    <row r="1" spans="1:30" ht="25.5" customHeight="1">
      <c r="A1" s="281" t="s">
        <v>214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</row>
    <row r="2" spans="1:30" ht="20.25" customHeight="1">
      <c r="A2" s="256" t="s">
        <v>185</v>
      </c>
    </row>
    <row r="3" spans="1:30" ht="15">
      <c r="A3" s="253" t="s">
        <v>201</v>
      </c>
    </row>
    <row r="4" spans="1:30" ht="15.75" customHeight="1">
      <c r="A4" s="252" t="s">
        <v>202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</row>
    <row r="5" spans="1:30" ht="15">
      <c r="A5" s="253" t="s">
        <v>203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</row>
    <row r="6" spans="1:30" ht="15">
      <c r="A6" s="253" t="s">
        <v>204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</row>
    <row r="7" spans="1:30" ht="15">
      <c r="A7" s="253" t="s">
        <v>208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</row>
    <row r="8" spans="1:30" ht="15">
      <c r="A8" s="253" t="s">
        <v>205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</row>
    <row r="9" spans="1:30" ht="15">
      <c r="A9" s="253" t="s">
        <v>206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</row>
    <row r="10" spans="1:30" ht="15">
      <c r="A10" s="253" t="s">
        <v>207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</row>
    <row r="11" spans="1:30" ht="15">
      <c r="A11" s="253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</row>
    <row r="12" spans="1:30" ht="40.5" customHeight="1">
      <c r="A12" s="282" t="s">
        <v>201</v>
      </c>
      <c r="B12" s="283"/>
      <c r="C12" s="283"/>
      <c r="D12" s="283"/>
      <c r="E12" s="283"/>
      <c r="F12" s="283"/>
      <c r="G12" s="283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100"/>
      <c r="S12" s="100"/>
      <c r="T12" s="100"/>
      <c r="U12" s="100"/>
      <c r="V12" s="100"/>
    </row>
    <row r="13" spans="1:30" ht="32.25" customHeight="1">
      <c r="A13" s="230"/>
      <c r="B13" s="284">
        <v>2000</v>
      </c>
      <c r="C13" s="284">
        <v>2001</v>
      </c>
      <c r="D13" s="284">
        <v>2002</v>
      </c>
      <c r="E13" s="284">
        <v>2003</v>
      </c>
      <c r="F13" s="284">
        <v>2004</v>
      </c>
      <c r="G13" s="284">
        <v>2005</v>
      </c>
      <c r="H13" s="284">
        <v>2006</v>
      </c>
      <c r="I13" s="284">
        <v>2007</v>
      </c>
      <c r="J13" s="284">
        <v>2008</v>
      </c>
      <c r="K13" s="284">
        <v>2009</v>
      </c>
      <c r="L13" s="284">
        <v>2010</v>
      </c>
      <c r="M13" s="284">
        <v>2011</v>
      </c>
      <c r="N13" s="291">
        <v>2012</v>
      </c>
      <c r="O13" s="291">
        <v>2013</v>
      </c>
      <c r="P13" s="284">
        <v>2014</v>
      </c>
      <c r="Q13" s="284">
        <v>2015</v>
      </c>
      <c r="R13" s="284">
        <v>2016</v>
      </c>
      <c r="S13" s="284">
        <v>2017</v>
      </c>
      <c r="T13" s="284">
        <v>2018</v>
      </c>
      <c r="U13" s="284" t="s">
        <v>165</v>
      </c>
      <c r="V13" s="284" t="s">
        <v>232</v>
      </c>
      <c r="W13" s="101"/>
      <c r="X13" s="286" t="s">
        <v>195</v>
      </c>
      <c r="Y13" s="287"/>
      <c r="Z13" s="287"/>
      <c r="AA13" s="287"/>
      <c r="AB13" s="268"/>
      <c r="AC13" s="272" t="s">
        <v>18</v>
      </c>
    </row>
    <row r="14" spans="1:30" s="104" customFormat="1" ht="14.25" customHeight="1">
      <c r="A14" s="231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101"/>
      <c r="X14" s="232" t="s">
        <v>233</v>
      </c>
      <c r="Y14" s="232" t="s">
        <v>19</v>
      </c>
      <c r="Z14" s="232" t="s">
        <v>20</v>
      </c>
      <c r="AA14" s="232" t="s">
        <v>234</v>
      </c>
      <c r="AB14" s="103"/>
      <c r="AC14" s="232" t="s">
        <v>235</v>
      </c>
      <c r="AD14" s="101"/>
    </row>
    <row r="15" spans="1:30" ht="18.75" customHeight="1">
      <c r="A15" s="105" t="s">
        <v>44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7"/>
      <c r="N15" s="106"/>
      <c r="O15" s="106"/>
      <c r="P15" s="106"/>
      <c r="Q15" s="106"/>
      <c r="R15" s="106"/>
      <c r="S15" s="106"/>
      <c r="T15" s="106"/>
      <c r="U15" s="106"/>
      <c r="V15" s="106"/>
      <c r="W15" s="108"/>
      <c r="X15" s="106"/>
      <c r="Y15" s="106"/>
      <c r="Z15" s="106"/>
      <c r="AA15" s="106"/>
      <c r="AB15" s="109"/>
      <c r="AC15" s="106"/>
      <c r="AD15" s="110"/>
    </row>
    <row r="16" spans="1:30" ht="18.75" customHeight="1">
      <c r="A16" s="269" t="s">
        <v>24</v>
      </c>
      <c r="B16" s="111">
        <v>5812.23</v>
      </c>
      <c r="C16" s="111">
        <v>6211.93</v>
      </c>
      <c r="D16" s="111">
        <v>5885.26</v>
      </c>
      <c r="E16" s="111">
        <v>5934.47</v>
      </c>
      <c r="F16" s="111">
        <v>6210.7</v>
      </c>
      <c r="G16" s="111">
        <v>5785.37</v>
      </c>
      <c r="H16" s="111">
        <v>6052.18</v>
      </c>
      <c r="I16" s="111">
        <v>6139.16</v>
      </c>
      <c r="J16" s="111">
        <v>6516.22</v>
      </c>
      <c r="K16" s="111">
        <v>6082.73</v>
      </c>
      <c r="L16" s="111">
        <v>6331.81</v>
      </c>
      <c r="M16" s="111">
        <v>6281.63</v>
      </c>
      <c r="N16" s="111">
        <v>6430.16</v>
      </c>
      <c r="O16" s="111">
        <v>6706.68</v>
      </c>
      <c r="P16" s="111">
        <v>6745.04</v>
      </c>
      <c r="Q16" s="111">
        <v>7098.37</v>
      </c>
      <c r="R16" s="111">
        <v>6918.3</v>
      </c>
      <c r="S16" s="111">
        <v>7478.04</v>
      </c>
      <c r="T16" s="111">
        <v>7665.16</v>
      </c>
      <c r="U16" s="111">
        <v>7916.49</v>
      </c>
      <c r="V16" s="111">
        <v>7636.9</v>
      </c>
      <c r="W16" s="102"/>
      <c r="X16" s="109">
        <f>((V16/B16)^(1/(VALUE(LEFT($V$13,4))-$B$13))-1)*100</f>
        <v>1.3744977616272802</v>
      </c>
      <c r="Y16" s="109">
        <f>((G16/B16)^(1/(VALUE(LEFT($G$13,4))-$B$13))-1)*100</f>
        <v>-9.2597124536952791E-2</v>
      </c>
      <c r="Z16" s="109">
        <f>((L16/G16)^(1/(VALUE(LEFT($L$13,4))-$G$13))-1)*100</f>
        <v>1.8214663347793758</v>
      </c>
      <c r="AA16" s="109">
        <f>((V16/L16)^(1/10)-1)*100</f>
        <v>1.8917269119830271</v>
      </c>
      <c r="AB16" s="109"/>
      <c r="AC16" s="109">
        <f>(V16-U16)/U16*100</f>
        <v>-3.53174197150505</v>
      </c>
      <c r="AD16" s="110"/>
    </row>
    <row r="17" spans="1:30" ht="18.75" customHeight="1">
      <c r="A17" s="273" t="s">
        <v>166</v>
      </c>
      <c r="B17" s="111">
        <v>6495.1022422898413</v>
      </c>
      <c r="C17" s="111">
        <v>6744.7827769546475</v>
      </c>
      <c r="D17" s="111">
        <v>6734.0661388069966</v>
      </c>
      <c r="E17" s="111">
        <v>6560.7044928150362</v>
      </c>
      <c r="F17" s="111">
        <v>6942.4643594010804</v>
      </c>
      <c r="G17" s="111">
        <v>6440.4276174727611</v>
      </c>
      <c r="H17" s="111">
        <v>6536.1205736705424</v>
      </c>
      <c r="I17" s="111">
        <v>6330.1395425352839</v>
      </c>
      <c r="J17" s="111">
        <v>6612.3951603027972</v>
      </c>
      <c r="K17" s="111">
        <v>6481.775336995086</v>
      </c>
      <c r="L17" s="111">
        <v>6519.63621158979</v>
      </c>
      <c r="M17" s="111">
        <v>6414.5796033421466</v>
      </c>
      <c r="N17" s="111">
        <v>6310.5739658562707</v>
      </c>
      <c r="O17" s="111">
        <v>6434.0932623189829</v>
      </c>
      <c r="P17" s="111">
        <v>6734.7170381186743</v>
      </c>
      <c r="Q17" s="111">
        <v>7141.6433022898682</v>
      </c>
      <c r="R17" s="111">
        <v>6918.3</v>
      </c>
      <c r="S17" s="111">
        <v>7372.36</v>
      </c>
      <c r="T17" s="111">
        <v>7356.8522970724944</v>
      </c>
      <c r="U17" s="111">
        <v>7597.0943400931519</v>
      </c>
      <c r="V17" s="111">
        <v>7291.0605568058991</v>
      </c>
      <c r="W17" s="112"/>
      <c r="X17" s="109">
        <f>((V17/B17)^(1/(VALUE(LEFT($V$13,4))-$B$13))-1)*100</f>
        <v>0.57967678506647413</v>
      </c>
      <c r="Y17" s="109">
        <f t="shared" ref="Y17:Y18" si="0">((G17/B17)^(1/(VALUE(LEFT($G$13,4))-$B$13))-1)*100</f>
        <v>-0.16892622976073524</v>
      </c>
      <c r="Z17" s="109">
        <f t="shared" ref="Z17:Z18" si="1">((L17/G17)^(1/(VALUE(LEFT($L$13,4))-$G$13))-1)*100</f>
        <v>0.24477188790354987</v>
      </c>
      <c r="AA17" s="109">
        <f t="shared" ref="AA17:AA27" si="2">((V17/L17)^(1/10)-1)*100</f>
        <v>1.1245807766991689</v>
      </c>
      <c r="AB17" s="109"/>
      <c r="AC17" s="109">
        <f t="shared" ref="AC17:AC27" si="3">(V17-U17)/U17*100</f>
        <v>-4.0283004210199191</v>
      </c>
      <c r="AD17" s="110"/>
    </row>
    <row r="18" spans="1:30" ht="18.75" customHeight="1">
      <c r="A18" s="269" t="s">
        <v>198</v>
      </c>
      <c r="B18" s="111">
        <v>89.486351148660347</v>
      </c>
      <c r="C18" s="111">
        <v>92.09977853141126</v>
      </c>
      <c r="D18" s="111">
        <v>87.395340032146308</v>
      </c>
      <c r="E18" s="111">
        <v>90.454767571061041</v>
      </c>
      <c r="F18" s="111">
        <v>89.45958781322129</v>
      </c>
      <c r="G18" s="111">
        <v>89.828973223833742</v>
      </c>
      <c r="H18" s="111">
        <v>92.595905044652937</v>
      </c>
      <c r="I18" s="111">
        <v>96.983012123950829</v>
      </c>
      <c r="J18" s="111">
        <v>98.545532171456117</v>
      </c>
      <c r="K18" s="111">
        <v>93.843579632920722</v>
      </c>
      <c r="L18" s="111">
        <v>97.119069139841031</v>
      </c>
      <c r="M18" s="111">
        <v>97.927383997653152</v>
      </c>
      <c r="N18" s="111">
        <v>101.89501041887404</v>
      </c>
      <c r="O18" s="111">
        <v>104.2365991067834</v>
      </c>
      <c r="P18" s="111">
        <v>100.15327981595807</v>
      </c>
      <c r="Q18" s="111">
        <v>99.394070797739317</v>
      </c>
      <c r="R18" s="111">
        <v>100</v>
      </c>
      <c r="S18" s="111">
        <v>101.43346228344792</v>
      </c>
      <c r="T18" s="111">
        <v>104.19075564491338</v>
      </c>
      <c r="U18" s="111">
        <v>104.2041818306936</v>
      </c>
      <c r="V18" s="111">
        <v>104.74333521851322</v>
      </c>
      <c r="W18" s="102"/>
      <c r="X18" s="109">
        <f>((V18/B18)^(1/(VALUE(LEFT($V$13,4))-$B$13))-1)*100</f>
        <v>0.79024013793491665</v>
      </c>
      <c r="Y18" s="109">
        <f t="shared" si="0"/>
        <v>7.6458263285283934E-2</v>
      </c>
      <c r="Z18" s="109">
        <f t="shared" si="1"/>
        <v>1.5728445655389667</v>
      </c>
      <c r="AA18" s="109">
        <f t="shared" si="2"/>
        <v>0.75861489797206527</v>
      </c>
      <c r="AB18" s="109"/>
      <c r="AC18" s="109">
        <f t="shared" si="3"/>
        <v>0.51740091265782118</v>
      </c>
      <c r="AD18" s="110"/>
    </row>
    <row r="19" spans="1:30" ht="18.75" customHeight="1">
      <c r="A19" s="105" t="s">
        <v>45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8"/>
      <c r="X19" s="106"/>
      <c r="Y19" s="106"/>
      <c r="Z19" s="106"/>
      <c r="AA19" s="106"/>
      <c r="AB19" s="109"/>
      <c r="AC19" s="106"/>
      <c r="AD19" s="110"/>
    </row>
    <row r="20" spans="1:30" ht="18.75" customHeight="1">
      <c r="A20" s="269" t="s">
        <v>24</v>
      </c>
      <c r="B20" s="111">
        <v>3088.9900000000007</v>
      </c>
      <c r="C20" s="111">
        <v>3378.9699999999993</v>
      </c>
      <c r="D20" s="111">
        <v>3235.1000000000004</v>
      </c>
      <c r="E20" s="111">
        <v>3252.65</v>
      </c>
      <c r="F20" s="111">
        <v>3362.5400000000004</v>
      </c>
      <c r="G20" s="111">
        <v>3273.7300000000005</v>
      </c>
      <c r="H20" s="111">
        <v>3316.0899999999997</v>
      </c>
      <c r="I20" s="111">
        <v>3649.2999999999997</v>
      </c>
      <c r="J20" s="111">
        <v>3871.64</v>
      </c>
      <c r="K20" s="111">
        <v>3625.4199999999996</v>
      </c>
      <c r="L20" s="111">
        <v>3826.27</v>
      </c>
      <c r="M20" s="111">
        <v>4166.079999999999</v>
      </c>
      <c r="N20" s="111">
        <v>4316.6499999999996</v>
      </c>
      <c r="O20" s="111">
        <v>4226.2299999999996</v>
      </c>
      <c r="P20" s="111">
        <v>4318.670000000001</v>
      </c>
      <c r="Q20" s="111">
        <v>4402.3</v>
      </c>
      <c r="R20" s="111">
        <v>4423.03</v>
      </c>
      <c r="S20" s="111">
        <v>4655.2300000000005</v>
      </c>
      <c r="T20" s="111">
        <v>4825.2999999999993</v>
      </c>
      <c r="U20" s="111">
        <v>4891.7000000000007</v>
      </c>
      <c r="V20" s="111">
        <v>4916.92</v>
      </c>
      <c r="W20" s="102"/>
      <c r="X20" s="109">
        <f>((V20/B20)^(1/(VALUE(LEFT($V$13,4))-$B$13))-1)*100</f>
        <v>2.3514104909357014</v>
      </c>
      <c r="Y20" s="109">
        <f t="shared" ref="Y20:Y22" si="4">((G20/B20)^(1/(VALUE(LEFT($G$13,4))-$B$13))-1)*100</f>
        <v>1.1684907538187961</v>
      </c>
      <c r="Z20" s="109">
        <f t="shared" ref="Z20:Z22" si="5">((L20/G20)^(1/(VALUE(LEFT($L$13,4))-$G$13))-1)*100</f>
        <v>3.1683656984953235</v>
      </c>
      <c r="AA20" s="109">
        <f t="shared" si="2"/>
        <v>2.5396316382791495</v>
      </c>
      <c r="AB20" s="109"/>
      <c r="AC20" s="109">
        <f t="shared" si="3"/>
        <v>0.51556718523211442</v>
      </c>
      <c r="AD20" s="110"/>
    </row>
    <row r="21" spans="1:30" ht="18.75" customHeight="1">
      <c r="A21" s="273" t="s">
        <v>166</v>
      </c>
      <c r="B21" s="111">
        <v>3663.66</v>
      </c>
      <c r="C21" s="111">
        <v>3890.39</v>
      </c>
      <c r="D21" s="111">
        <v>3733.66</v>
      </c>
      <c r="E21" s="111">
        <v>3683.18</v>
      </c>
      <c r="F21" s="111">
        <v>3881.17</v>
      </c>
      <c r="G21" s="111">
        <v>3795.91</v>
      </c>
      <c r="H21" s="111">
        <v>3725.4</v>
      </c>
      <c r="I21" s="111">
        <v>3762.89</v>
      </c>
      <c r="J21" s="111">
        <v>3789.52</v>
      </c>
      <c r="K21" s="111">
        <v>3825.69</v>
      </c>
      <c r="L21" s="111">
        <v>3891.29</v>
      </c>
      <c r="M21" s="111">
        <v>3896.4</v>
      </c>
      <c r="N21" s="111">
        <v>3842.87</v>
      </c>
      <c r="O21" s="111">
        <v>3896.04</v>
      </c>
      <c r="P21" s="111">
        <v>4179.38</v>
      </c>
      <c r="Q21" s="111">
        <v>4351.45</v>
      </c>
      <c r="R21" s="111">
        <v>4423.03</v>
      </c>
      <c r="S21" s="111">
        <v>4568.0200000000004</v>
      </c>
      <c r="T21" s="111">
        <v>4671.26</v>
      </c>
      <c r="U21" s="111">
        <v>4691.8100000000004</v>
      </c>
      <c r="V21" s="111">
        <v>4687.12</v>
      </c>
      <c r="W21" s="102"/>
      <c r="X21" s="109">
        <f>((V21/B21)^(1/(VALUE(LEFT($V$13,4))-$B$13))-1)*100</f>
        <v>1.2393960030545381</v>
      </c>
      <c r="Y21" s="109">
        <f t="shared" si="4"/>
        <v>0.71175146672530776</v>
      </c>
      <c r="Z21" s="109">
        <f t="shared" si="5"/>
        <v>0.49756478063358589</v>
      </c>
      <c r="AA21" s="109">
        <f t="shared" si="2"/>
        <v>1.8781963112361799</v>
      </c>
      <c r="AB21" s="109"/>
      <c r="AC21" s="109">
        <f t="shared" si="3"/>
        <v>-9.9961422137735942E-2</v>
      </c>
      <c r="AD21" s="110"/>
    </row>
    <row r="22" spans="1:30" ht="18.75" customHeight="1">
      <c r="A22" s="269" t="s">
        <v>198</v>
      </c>
      <c r="B22" s="111">
        <v>84.314319560221222</v>
      </c>
      <c r="C22" s="111">
        <v>86.854274250139426</v>
      </c>
      <c r="D22" s="111">
        <v>86.646882683479504</v>
      </c>
      <c r="E22" s="111">
        <v>88.310916110534919</v>
      </c>
      <c r="F22" s="111">
        <v>86.637276903614122</v>
      </c>
      <c r="G22" s="111">
        <v>86.243614838075729</v>
      </c>
      <c r="H22" s="111">
        <v>89.012991893487936</v>
      </c>
      <c r="I22" s="111">
        <v>96.981309578542024</v>
      </c>
      <c r="J22" s="111">
        <v>102.1670290696447</v>
      </c>
      <c r="K22" s="111">
        <v>94.765127336506609</v>
      </c>
      <c r="L22" s="111">
        <v>98.329088811165448</v>
      </c>
      <c r="M22" s="111">
        <v>106.92126065085716</v>
      </c>
      <c r="N22" s="111">
        <v>112.32880633484869</v>
      </c>
      <c r="O22" s="111">
        <v>108.47501565692343</v>
      </c>
      <c r="P22" s="111">
        <v>103.33279098813702</v>
      </c>
      <c r="Q22" s="111">
        <v>101.16857599191076</v>
      </c>
      <c r="R22" s="111">
        <v>100</v>
      </c>
      <c r="S22" s="111">
        <v>101.90914225419327</v>
      </c>
      <c r="T22" s="111">
        <v>103.29761135111295</v>
      </c>
      <c r="U22" s="111">
        <v>104.26040270172918</v>
      </c>
      <c r="V22" s="111">
        <v>104.90279745344691</v>
      </c>
      <c r="W22" s="108"/>
      <c r="X22" s="109">
        <f>((V22/B22)^(1/(VALUE(LEFT($V$13,4))-$B$13))-1)*100</f>
        <v>1.0984009504043435</v>
      </c>
      <c r="Y22" s="109">
        <f t="shared" si="4"/>
        <v>0.45351141295997266</v>
      </c>
      <c r="Z22" s="109">
        <f t="shared" si="5"/>
        <v>2.6575777469748374</v>
      </c>
      <c r="AA22" s="109">
        <f t="shared" si="2"/>
        <v>0.64924130087884446</v>
      </c>
      <c r="AB22" s="109"/>
      <c r="AC22" s="109">
        <f t="shared" si="3"/>
        <v>0.61614451418868044</v>
      </c>
      <c r="AD22" s="110"/>
    </row>
    <row r="23" spans="1:30" ht="18.75" customHeight="1">
      <c r="A23" s="105" t="s">
        <v>46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8"/>
      <c r="X23" s="106"/>
      <c r="Y23" s="106"/>
      <c r="Z23" s="106"/>
      <c r="AA23" s="106"/>
      <c r="AB23" s="109"/>
      <c r="AC23" s="106"/>
      <c r="AD23" s="110"/>
    </row>
    <row r="24" spans="1:30" ht="18.75" customHeight="1">
      <c r="A24" s="269" t="s">
        <v>24</v>
      </c>
      <c r="B24" s="111">
        <v>2723.24</v>
      </c>
      <c r="C24" s="111">
        <v>2832.96</v>
      </c>
      <c r="D24" s="111">
        <v>2650.16</v>
      </c>
      <c r="E24" s="111">
        <v>2681.82</v>
      </c>
      <c r="F24" s="111">
        <v>2848.16</v>
      </c>
      <c r="G24" s="111">
        <v>2511.64</v>
      </c>
      <c r="H24" s="111">
        <v>2736.09</v>
      </c>
      <c r="I24" s="111">
        <v>2489.86</v>
      </c>
      <c r="J24" s="111">
        <v>2644.58</v>
      </c>
      <c r="K24" s="111">
        <v>2457.31</v>
      </c>
      <c r="L24" s="111">
        <v>2505.54</v>
      </c>
      <c r="M24" s="111">
        <v>2115.5500000000002</v>
      </c>
      <c r="N24" s="111">
        <v>2113.5100000000002</v>
      </c>
      <c r="O24" s="111">
        <v>2480.4499999999998</v>
      </c>
      <c r="P24" s="111">
        <v>2426.37</v>
      </c>
      <c r="Q24" s="111">
        <v>2696.07</v>
      </c>
      <c r="R24" s="111">
        <v>2495.27</v>
      </c>
      <c r="S24" s="111">
        <v>2822.81</v>
      </c>
      <c r="T24" s="111">
        <v>2839.86</v>
      </c>
      <c r="U24" s="111">
        <v>3024.79</v>
      </c>
      <c r="V24" s="111">
        <v>2719.98</v>
      </c>
      <c r="W24" s="113"/>
      <c r="X24" s="109">
        <f t="shared" ref="X24:X27" si="6">((V24/B24)^(1/(VALUE(LEFT($V$13,4))-$B$13))-1)*100</f>
        <v>-5.9889234117704859E-3</v>
      </c>
      <c r="Y24" s="109">
        <f t="shared" ref="Y24:Y27" si="7">((G24/B24)^(1/(VALUE(LEFT($G$13,4))-$B$13))-1)*100</f>
        <v>-1.6047134834109023</v>
      </c>
      <c r="Z24" s="109">
        <f t="shared" ref="Z24:Z27" si="8">((L24/G24)^(1/(VALUE(LEFT($L$13,4))-$G$13))-1)*100</f>
        <v>-4.8621097439782712E-2</v>
      </c>
      <c r="AA24" s="109">
        <f t="shared" si="2"/>
        <v>0.82458358815342692</v>
      </c>
      <c r="AB24" s="109"/>
      <c r="AC24" s="109">
        <f t="shared" si="3"/>
        <v>-10.077063201081726</v>
      </c>
      <c r="AD24" s="110"/>
    </row>
    <row r="25" spans="1:30" ht="18.75" customHeight="1">
      <c r="A25" s="273" t="s">
        <v>166</v>
      </c>
      <c r="B25" s="111">
        <v>2847.4798690825523</v>
      </c>
      <c r="C25" s="111">
        <v>2881.2116373352965</v>
      </c>
      <c r="D25" s="111">
        <v>3009.6221271868844</v>
      </c>
      <c r="E25" s="111">
        <v>2887.2344311055417</v>
      </c>
      <c r="F25" s="111">
        <v>3070.7616079744444</v>
      </c>
      <c r="G25" s="111">
        <v>2666.1834615948833</v>
      </c>
      <c r="H25" s="111">
        <v>2821.9843513156561</v>
      </c>
      <c r="I25" s="111">
        <v>2590.8491572504608</v>
      </c>
      <c r="J25" s="111">
        <v>2848.814430227239</v>
      </c>
      <c r="K25" s="111">
        <v>2670.3501422662976</v>
      </c>
      <c r="L25" s="111">
        <v>2641.400547876508</v>
      </c>
      <c r="M25" s="111">
        <v>2528.5458623994532</v>
      </c>
      <c r="N25" s="111">
        <v>2475.2271363368977</v>
      </c>
      <c r="O25" s="111">
        <v>2552.6749698110516</v>
      </c>
      <c r="P25" s="111">
        <v>2558.8599671174134</v>
      </c>
      <c r="Q25" s="111">
        <v>2801.1552796399164</v>
      </c>
      <c r="R25" s="111">
        <v>2495.27</v>
      </c>
      <c r="S25" s="111">
        <v>2804.34</v>
      </c>
      <c r="T25" s="111">
        <v>2684.1217836127835</v>
      </c>
      <c r="U25" s="111">
        <v>2900.4216259218356</v>
      </c>
      <c r="V25" s="111">
        <v>2599.3225761512022</v>
      </c>
      <c r="W25" s="114"/>
      <c r="X25" s="109">
        <f t="shared" si="6"/>
        <v>-0.45487969014612606</v>
      </c>
      <c r="Y25" s="109">
        <f t="shared" si="7"/>
        <v>-1.3071083982995391</v>
      </c>
      <c r="Z25" s="109">
        <f t="shared" si="8"/>
        <v>-0.18660063701246843</v>
      </c>
      <c r="AA25" s="109">
        <f t="shared" si="2"/>
        <v>-0.1604553685220278</v>
      </c>
      <c r="AB25" s="109"/>
      <c r="AC25" s="109">
        <f t="shared" si="3"/>
        <v>-10.381216547264422</v>
      </c>
      <c r="AD25" s="110"/>
    </row>
    <row r="26" spans="1:30" ht="18.75" customHeight="1">
      <c r="A26" s="269" t="s">
        <v>198</v>
      </c>
      <c r="B26" s="111">
        <v>95.63684820280811</v>
      </c>
      <c r="C26" s="111">
        <v>98.325300484350322</v>
      </c>
      <c r="D26" s="111">
        <v>88.05623722859599</v>
      </c>
      <c r="E26" s="111">
        <v>92.885425967059859</v>
      </c>
      <c r="F26" s="111">
        <v>92.750931645218841</v>
      </c>
      <c r="G26" s="111">
        <v>94.203569866027266</v>
      </c>
      <c r="H26" s="111">
        <v>96.956242819857934</v>
      </c>
      <c r="I26" s="111">
        <v>96.102082710302</v>
      </c>
      <c r="J26" s="111">
        <v>92.830897370491485</v>
      </c>
      <c r="K26" s="111">
        <v>92.022014682857559</v>
      </c>
      <c r="L26" s="111">
        <v>94.856495809174803</v>
      </c>
      <c r="M26" s="111">
        <v>83.666665155618631</v>
      </c>
      <c r="N26" s="111">
        <v>85.386507321820787</v>
      </c>
      <c r="O26" s="111">
        <v>97.170616288199128</v>
      </c>
      <c r="P26" s="111">
        <v>94.82230490062085</v>
      </c>
      <c r="Q26" s="111">
        <v>96.248502166098234</v>
      </c>
      <c r="R26" s="111">
        <v>100</v>
      </c>
      <c r="S26" s="111">
        <v>100.65862199305361</v>
      </c>
      <c r="T26" s="111">
        <v>105.80220380975396</v>
      </c>
      <c r="U26" s="111">
        <v>104.28794120712146</v>
      </c>
      <c r="V26" s="111">
        <v>104.64187957877296</v>
      </c>
      <c r="W26" s="108"/>
      <c r="X26" s="109">
        <f t="shared" si="6"/>
        <v>0.45094201035380532</v>
      </c>
      <c r="Y26" s="109">
        <f t="shared" si="7"/>
        <v>-0.30154662638968155</v>
      </c>
      <c r="Z26" s="109">
        <f t="shared" si="8"/>
        <v>0.1382374916126361</v>
      </c>
      <c r="AA26" s="109">
        <f t="shared" si="2"/>
        <v>0.98662204471322568</v>
      </c>
      <c r="AB26" s="109"/>
      <c r="AC26" s="109">
        <f t="shared" si="3"/>
        <v>0.3393857118615029</v>
      </c>
      <c r="AD26" s="110"/>
    </row>
    <row r="27" spans="1:30" ht="18.75" customHeight="1">
      <c r="A27" s="105" t="s">
        <v>110</v>
      </c>
      <c r="B27" s="106">
        <v>425.75</v>
      </c>
      <c r="C27" s="106">
        <v>427.41300000000001</v>
      </c>
      <c r="D27" s="106">
        <v>406.50200000000001</v>
      </c>
      <c r="E27" s="106">
        <v>403.44099999999997</v>
      </c>
      <c r="F27" s="106">
        <v>380.74599999999998</v>
      </c>
      <c r="G27" s="106">
        <v>370.75400000000002</v>
      </c>
      <c r="H27" s="106">
        <v>360.34699999999998</v>
      </c>
      <c r="I27" s="106">
        <v>351.416</v>
      </c>
      <c r="J27" s="106">
        <v>343.37700000000001</v>
      </c>
      <c r="K27" s="106">
        <v>337.99</v>
      </c>
      <c r="L27" s="106">
        <v>309.51100000000002</v>
      </c>
      <c r="M27" s="106">
        <v>299.14299999999997</v>
      </c>
      <c r="N27" s="106">
        <v>296.23099999999999</v>
      </c>
      <c r="O27" s="106">
        <v>281.495</v>
      </c>
      <c r="P27" s="106">
        <v>265.19900000000001</v>
      </c>
      <c r="Q27" s="106">
        <v>258.279</v>
      </c>
      <c r="R27" s="106">
        <v>251.02600000000001</v>
      </c>
      <c r="S27" s="106">
        <v>239.98099999999999</v>
      </c>
      <c r="T27" s="106">
        <v>238.53</v>
      </c>
      <c r="U27" s="106">
        <v>234.416</v>
      </c>
      <c r="V27" s="106">
        <v>221.34199999999998</v>
      </c>
      <c r="W27" s="113"/>
      <c r="X27" s="106">
        <f t="shared" si="6"/>
        <v>-3.2178069907578211</v>
      </c>
      <c r="Y27" s="106">
        <f t="shared" si="7"/>
        <v>-2.7283600938915686</v>
      </c>
      <c r="Z27" s="106">
        <f t="shared" si="8"/>
        <v>-3.5464873047908352</v>
      </c>
      <c r="AA27" s="106">
        <f t="shared" si="2"/>
        <v>-3.2972612308940219</v>
      </c>
      <c r="AB27" s="109"/>
      <c r="AC27" s="106">
        <f t="shared" si="3"/>
        <v>-5.5772643505562813</v>
      </c>
      <c r="AD27" s="110"/>
    </row>
    <row r="28" spans="1:30" ht="17.25" customHeight="1">
      <c r="A28" s="269" t="s">
        <v>32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3"/>
      <c r="X28" s="118"/>
      <c r="Y28" s="118"/>
      <c r="Z28" s="118"/>
      <c r="AA28" s="118"/>
      <c r="AB28" s="109"/>
      <c r="AC28" s="118"/>
      <c r="AD28" s="110"/>
    </row>
    <row r="29" spans="1:30" ht="17.25" customHeight="1">
      <c r="A29" s="288" t="s">
        <v>171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69"/>
      <c r="S29" s="269"/>
      <c r="T29" s="269"/>
      <c r="U29" s="269"/>
      <c r="V29" s="269"/>
      <c r="W29" s="113"/>
      <c r="X29" s="118"/>
      <c r="Y29" s="118"/>
      <c r="Z29" s="118"/>
      <c r="AA29" s="118"/>
      <c r="AB29" s="109"/>
      <c r="AC29" s="118"/>
      <c r="AD29" s="110"/>
    </row>
    <row r="30" spans="1:30" ht="17.25" customHeight="1">
      <c r="A30" s="140" t="s">
        <v>237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113"/>
      <c r="X30" s="118"/>
      <c r="Y30" s="118"/>
      <c r="Z30" s="118"/>
      <c r="AA30" s="118"/>
      <c r="AB30" s="109"/>
      <c r="AC30" s="118"/>
      <c r="AD30" s="110"/>
    </row>
    <row r="31" spans="1:30" ht="17.25" customHeight="1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113"/>
      <c r="X31" s="118"/>
      <c r="Y31" s="118"/>
      <c r="Z31" s="118"/>
      <c r="AA31" s="118"/>
      <c r="AB31" s="109"/>
      <c r="AC31" s="118"/>
      <c r="AD31" s="110"/>
    </row>
    <row r="32" spans="1:30" ht="40.5" customHeight="1">
      <c r="A32" s="282" t="s">
        <v>202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301"/>
      <c r="R32" s="100"/>
      <c r="S32" s="100"/>
      <c r="T32" s="100"/>
      <c r="U32" s="100"/>
      <c r="V32" s="100"/>
      <c r="W32" s="113"/>
      <c r="X32" s="118"/>
      <c r="Y32" s="118"/>
      <c r="Z32" s="118"/>
      <c r="AA32" s="118"/>
      <c r="AB32" s="109"/>
      <c r="AC32" s="118"/>
      <c r="AD32" s="110"/>
    </row>
    <row r="33" spans="1:30" ht="32.25" customHeight="1">
      <c r="A33" s="230"/>
      <c r="B33" s="284">
        <v>2000</v>
      </c>
      <c r="C33" s="284">
        <v>2001</v>
      </c>
      <c r="D33" s="284">
        <v>2002</v>
      </c>
      <c r="E33" s="284">
        <v>2003</v>
      </c>
      <c r="F33" s="284">
        <v>2004</v>
      </c>
      <c r="G33" s="284">
        <v>2005</v>
      </c>
      <c r="H33" s="284">
        <v>2006</v>
      </c>
      <c r="I33" s="284">
        <v>2007</v>
      </c>
      <c r="J33" s="284">
        <v>2008</v>
      </c>
      <c r="K33" s="284">
        <v>2009</v>
      </c>
      <c r="L33" s="284">
        <v>2010</v>
      </c>
      <c r="M33" s="284">
        <v>2011</v>
      </c>
      <c r="N33" s="284" t="s">
        <v>0</v>
      </c>
      <c r="O33" s="291">
        <v>2013</v>
      </c>
      <c r="P33" s="284">
        <v>2014</v>
      </c>
      <c r="Q33" s="284">
        <v>2015</v>
      </c>
      <c r="R33" s="284">
        <v>2016</v>
      </c>
      <c r="S33" s="284">
        <v>2017</v>
      </c>
      <c r="T33" s="284">
        <v>2018</v>
      </c>
      <c r="U33" s="284" t="s">
        <v>165</v>
      </c>
      <c r="V33" s="100"/>
      <c r="W33" s="101"/>
      <c r="X33" s="286" t="s">
        <v>195</v>
      </c>
      <c r="Y33" s="287"/>
      <c r="Z33" s="287"/>
      <c r="AA33" s="287"/>
      <c r="AB33" s="268"/>
      <c r="AC33" s="272" t="s">
        <v>18</v>
      </c>
    </row>
    <row r="34" spans="1:30" s="104" customFormat="1" ht="14.25" customHeight="1">
      <c r="A34" s="231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100"/>
      <c r="W34" s="101"/>
      <c r="X34" s="232" t="s">
        <v>168</v>
      </c>
      <c r="Y34" s="232" t="s">
        <v>19</v>
      </c>
      <c r="Z34" s="232" t="s">
        <v>20</v>
      </c>
      <c r="AA34" s="232" t="s">
        <v>169</v>
      </c>
      <c r="AB34" s="103"/>
      <c r="AC34" s="232" t="s">
        <v>170</v>
      </c>
      <c r="AD34" s="101"/>
    </row>
    <row r="35" spans="1:30" ht="18.75" customHeight="1">
      <c r="A35" s="105" t="s">
        <v>47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09"/>
      <c r="R35" s="109"/>
      <c r="S35" s="109"/>
      <c r="T35" s="109"/>
      <c r="U35" s="109"/>
      <c r="V35" s="109"/>
      <c r="W35" s="108"/>
      <c r="X35" s="106"/>
      <c r="Y35" s="106"/>
      <c r="Z35" s="106"/>
      <c r="AA35" s="106"/>
      <c r="AB35" s="109"/>
      <c r="AC35" s="106"/>
      <c r="AD35" s="110"/>
    </row>
    <row r="36" spans="1:30" ht="18.75" customHeight="1">
      <c r="A36" s="270" t="s">
        <v>24</v>
      </c>
      <c r="B36" s="120">
        <v>809.56000000000006</v>
      </c>
      <c r="C36" s="120">
        <v>897.23000000000013</v>
      </c>
      <c r="D36" s="120">
        <v>876.23</v>
      </c>
      <c r="E36" s="120">
        <v>859.3900000000001</v>
      </c>
      <c r="F36" s="120">
        <v>939.63000000000011</v>
      </c>
      <c r="G36" s="120">
        <v>825.07</v>
      </c>
      <c r="H36" s="120">
        <v>839.31</v>
      </c>
      <c r="I36" s="120">
        <v>807.37</v>
      </c>
      <c r="J36" s="120">
        <v>889.12999999999988</v>
      </c>
      <c r="K36" s="120">
        <v>783.37000000000012</v>
      </c>
      <c r="L36" s="120">
        <v>837.41</v>
      </c>
      <c r="M36" s="120">
        <v>833.56</v>
      </c>
      <c r="N36" s="120">
        <v>790.18</v>
      </c>
      <c r="O36" s="120">
        <v>810.92000000000007</v>
      </c>
      <c r="P36" s="120">
        <v>874.15</v>
      </c>
      <c r="Q36" s="120">
        <v>968.28</v>
      </c>
      <c r="R36" s="120">
        <v>944.53</v>
      </c>
      <c r="S36" s="120">
        <v>1042.81</v>
      </c>
      <c r="T36" s="120">
        <v>1047.82</v>
      </c>
      <c r="U36" s="120">
        <v>1083.67</v>
      </c>
      <c r="V36" s="111"/>
      <c r="W36" s="102"/>
      <c r="X36" s="119">
        <f>((U36/B36)^(1/19)-1)*100</f>
        <v>1.5466696351456477</v>
      </c>
      <c r="Y36" s="119">
        <f t="shared" ref="Y36:Y37" si="9">((G36/B36)^(1/5)-1)*100</f>
        <v>0.3802680115170487</v>
      </c>
      <c r="Z36" s="119">
        <f t="shared" ref="Z36:Z37" si="10">((L36/G36)^(1/5)-1)*100</f>
        <v>0.29735249846991607</v>
      </c>
      <c r="AA36" s="119">
        <f>((U36/L36)^(1/9)-1)*100</f>
        <v>2.905806018489776</v>
      </c>
      <c r="AB36" s="109"/>
      <c r="AC36" s="119">
        <f>(U36-T36)/T36*100</f>
        <v>3.4213891698956065</v>
      </c>
      <c r="AD36" s="110"/>
    </row>
    <row r="37" spans="1:30" ht="18.75" customHeight="1">
      <c r="A37" s="121" t="s">
        <v>166</v>
      </c>
      <c r="B37" s="115">
        <v>1005.47</v>
      </c>
      <c r="C37" s="115">
        <v>1105.76</v>
      </c>
      <c r="D37" s="115">
        <v>1031.76</v>
      </c>
      <c r="E37" s="115">
        <v>995.38</v>
      </c>
      <c r="F37" s="115">
        <v>1079.46</v>
      </c>
      <c r="G37" s="115">
        <v>918.23</v>
      </c>
      <c r="H37" s="115">
        <v>896.03</v>
      </c>
      <c r="I37" s="115">
        <v>851</v>
      </c>
      <c r="J37" s="115">
        <v>943.38</v>
      </c>
      <c r="K37" s="115">
        <v>824.79</v>
      </c>
      <c r="L37" s="115">
        <v>860.7</v>
      </c>
      <c r="M37" s="115">
        <v>841.5</v>
      </c>
      <c r="N37" s="115">
        <v>801.49</v>
      </c>
      <c r="O37" s="115">
        <v>816.51</v>
      </c>
      <c r="P37" s="115">
        <v>862.79</v>
      </c>
      <c r="Q37" s="115">
        <v>963.75</v>
      </c>
      <c r="R37" s="115">
        <v>944.53</v>
      </c>
      <c r="S37" s="115">
        <v>1013.5</v>
      </c>
      <c r="T37" s="115">
        <v>1017.55</v>
      </c>
      <c r="U37" s="115">
        <v>1034.54</v>
      </c>
      <c r="V37" s="111"/>
      <c r="W37" s="102"/>
      <c r="X37" s="116">
        <f>((U37/B37)^(1/19)-1)*100</f>
        <v>0.15012198933288534</v>
      </c>
      <c r="Y37" s="116">
        <f t="shared" si="9"/>
        <v>-1.7988729683353966</v>
      </c>
      <c r="Z37" s="116">
        <f t="shared" si="10"/>
        <v>-1.2857011738428015</v>
      </c>
      <c r="AA37" s="116">
        <f>((U37/L37)^(1/9)-1)*100</f>
        <v>2.0651024922250905</v>
      </c>
      <c r="AB37" s="109"/>
      <c r="AC37" s="116">
        <f>(U37-T37)/T37*100</f>
        <v>1.669696820795048</v>
      </c>
      <c r="AD37" s="110"/>
    </row>
    <row r="38" spans="1:30">
      <c r="A38" s="269" t="s">
        <v>32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3"/>
      <c r="X38" s="118"/>
      <c r="Y38" s="118"/>
      <c r="Z38" s="118"/>
      <c r="AA38" s="118"/>
      <c r="AB38" s="109"/>
      <c r="AC38" s="118"/>
      <c r="AD38" s="110"/>
    </row>
    <row r="39" spans="1:30">
      <c r="A39" s="288" t="s">
        <v>171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69"/>
      <c r="S39" s="269"/>
      <c r="T39" s="269"/>
      <c r="U39" s="269"/>
      <c r="V39" s="269"/>
      <c r="W39" s="113"/>
      <c r="X39" s="118"/>
      <c r="Y39" s="118"/>
      <c r="Z39" s="118"/>
      <c r="AA39" s="118"/>
      <c r="AB39" s="109"/>
      <c r="AC39" s="118"/>
      <c r="AD39" s="110"/>
    </row>
    <row r="40" spans="1:30" ht="15.75" customHeight="1">
      <c r="A40" s="140" t="s">
        <v>237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117"/>
      <c r="S40" s="117"/>
      <c r="T40" s="117"/>
      <c r="U40" s="117"/>
      <c r="V40" s="117"/>
      <c r="W40" s="113"/>
      <c r="X40" s="118"/>
      <c r="Y40" s="118"/>
      <c r="Z40" s="118"/>
      <c r="AA40" s="118"/>
      <c r="AB40" s="109"/>
      <c r="AC40" s="118"/>
      <c r="AD40" s="110"/>
    </row>
    <row r="41" spans="1:30">
      <c r="A41" s="269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3"/>
      <c r="X41" s="118"/>
      <c r="Y41" s="118"/>
      <c r="Z41" s="118"/>
      <c r="AA41" s="118"/>
      <c r="AB41" s="109"/>
      <c r="AC41" s="118"/>
      <c r="AD41" s="110"/>
    </row>
    <row r="42" spans="1:30" ht="40.5" customHeight="1">
      <c r="A42" s="282" t="s">
        <v>203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100"/>
      <c r="S42" s="100"/>
      <c r="T42" s="100"/>
      <c r="U42" s="100"/>
      <c r="V42" s="100"/>
    </row>
    <row r="43" spans="1:30" ht="32.25" customHeight="1">
      <c r="A43" s="230"/>
      <c r="B43" s="284">
        <v>2000</v>
      </c>
      <c r="C43" s="284">
        <v>2001</v>
      </c>
      <c r="D43" s="284">
        <v>2002</v>
      </c>
      <c r="E43" s="284">
        <v>2003</v>
      </c>
      <c r="F43" s="284">
        <v>2004</v>
      </c>
      <c r="G43" s="284">
        <v>2005</v>
      </c>
      <c r="H43" s="284">
        <v>2006</v>
      </c>
      <c r="I43" s="284">
        <v>2007</v>
      </c>
      <c r="J43" s="284">
        <v>2008</v>
      </c>
      <c r="K43" s="284">
        <v>2009</v>
      </c>
      <c r="L43" s="284">
        <v>2010</v>
      </c>
      <c r="M43" s="284">
        <v>2011</v>
      </c>
      <c r="N43" s="291">
        <v>2012</v>
      </c>
      <c r="O43" s="291">
        <v>2013</v>
      </c>
      <c r="P43" s="284">
        <v>2014</v>
      </c>
      <c r="Q43" s="284">
        <v>2015</v>
      </c>
      <c r="R43" s="284">
        <v>2016</v>
      </c>
      <c r="S43" s="284">
        <v>2017</v>
      </c>
      <c r="T43" s="284">
        <v>2018</v>
      </c>
      <c r="U43" s="284" t="s">
        <v>165</v>
      </c>
      <c r="V43" s="284" t="s">
        <v>232</v>
      </c>
      <c r="W43" s="101"/>
      <c r="X43" s="286" t="s">
        <v>195</v>
      </c>
      <c r="Y43" s="287"/>
      <c r="Z43" s="287"/>
      <c r="AA43" s="287"/>
      <c r="AB43" s="268"/>
      <c r="AC43" s="272" t="s">
        <v>18</v>
      </c>
    </row>
    <row r="44" spans="1:30" s="104" customFormat="1" ht="14.25" customHeight="1">
      <c r="A44" s="231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101"/>
      <c r="X44" s="232" t="s">
        <v>233</v>
      </c>
      <c r="Y44" s="232" t="s">
        <v>19</v>
      </c>
      <c r="Z44" s="232" t="s">
        <v>20</v>
      </c>
      <c r="AA44" s="232" t="s">
        <v>234</v>
      </c>
      <c r="AB44" s="103"/>
      <c r="AC44" s="232" t="s">
        <v>235</v>
      </c>
      <c r="AD44" s="101"/>
    </row>
    <row r="45" spans="1:30" ht="18.75" customHeight="1">
      <c r="A45" s="122" t="s">
        <v>48</v>
      </c>
      <c r="B45" s="120">
        <v>6161.6099999999988</v>
      </c>
      <c r="C45" s="120">
        <v>6598.76</v>
      </c>
      <c r="D45" s="120">
        <v>6284.34</v>
      </c>
      <c r="E45" s="120">
        <v>6386</v>
      </c>
      <c r="F45" s="120">
        <v>6734.0300000000007</v>
      </c>
      <c r="G45" s="120">
        <v>6245.6</v>
      </c>
      <c r="H45" s="120">
        <v>6348.4099999999989</v>
      </c>
      <c r="I45" s="120">
        <v>6374.4</v>
      </c>
      <c r="J45" s="120">
        <v>6711.3199999999988</v>
      </c>
      <c r="K45" s="120">
        <v>6306.9000000000005</v>
      </c>
      <c r="L45" s="120">
        <v>6562.4199999999992</v>
      </c>
      <c r="M45" s="120">
        <v>6544.02</v>
      </c>
      <c r="N45" s="120">
        <v>6620.0700000000006</v>
      </c>
      <c r="O45" s="120">
        <v>6879.9</v>
      </c>
      <c r="P45" s="120">
        <v>6914.83</v>
      </c>
      <c r="Q45" s="120">
        <v>7280.9400000000005</v>
      </c>
      <c r="R45" s="120">
        <v>7094.87</v>
      </c>
      <c r="S45" s="120">
        <v>7639.07</v>
      </c>
      <c r="T45" s="120">
        <v>7833.5299999999988</v>
      </c>
      <c r="U45" s="120">
        <v>8084.4600000000009</v>
      </c>
      <c r="V45" s="120">
        <v>7829.1499999999987</v>
      </c>
      <c r="X45" s="119">
        <f t="shared" ref="X45:X68" si="11">((V45/B45)^(1/20)-1)*100</f>
        <v>1.2047788929056669</v>
      </c>
      <c r="Y45" s="119">
        <f t="shared" ref="Y45:Y68" si="12">((G45/B45)^(1/5)-1)*100</f>
        <v>0.27114912190071561</v>
      </c>
      <c r="Z45" s="119">
        <f t="shared" ref="Z45:Z68" si="13">((L45/G45)^(1/5)-1)*100</f>
        <v>0.99455760564197693</v>
      </c>
      <c r="AA45" s="119">
        <f t="shared" ref="AA45:AA68" si="14">((V45/L45)^(1/10)-1)*100</f>
        <v>1.7806122918394562</v>
      </c>
      <c r="AB45" s="109"/>
      <c r="AC45" s="119">
        <f t="shared" ref="AC45:AC68" si="15">(V45-U45)/U45*100</f>
        <v>-3.1580340554595132</v>
      </c>
    </row>
    <row r="46" spans="1:30" ht="18.75" customHeight="1">
      <c r="A46" s="123" t="s">
        <v>49</v>
      </c>
      <c r="B46" s="124">
        <v>3572.3899999999994</v>
      </c>
      <c r="C46" s="124">
        <v>3842.2599999999998</v>
      </c>
      <c r="D46" s="124">
        <v>3633.62</v>
      </c>
      <c r="E46" s="124">
        <v>3729.36</v>
      </c>
      <c r="F46" s="124">
        <v>3891.5600000000009</v>
      </c>
      <c r="G46" s="124">
        <v>3311.6</v>
      </c>
      <c r="H46" s="124">
        <v>3550.1699999999992</v>
      </c>
      <c r="I46" s="124">
        <v>3423.57</v>
      </c>
      <c r="J46" s="124">
        <v>3524.62</v>
      </c>
      <c r="K46" s="124">
        <v>3435.1800000000003</v>
      </c>
      <c r="L46" s="124">
        <v>3666.41</v>
      </c>
      <c r="M46" s="124">
        <v>3556.6099999999997</v>
      </c>
      <c r="N46" s="124">
        <v>3538.87</v>
      </c>
      <c r="O46" s="124">
        <v>3828.2899999999995</v>
      </c>
      <c r="P46" s="124">
        <v>3721.7799999999997</v>
      </c>
      <c r="Q46" s="124">
        <v>4126.29</v>
      </c>
      <c r="R46" s="124">
        <v>4050.32</v>
      </c>
      <c r="S46" s="124">
        <v>4388.8999999999996</v>
      </c>
      <c r="T46" s="124">
        <v>4582.41</v>
      </c>
      <c r="U46" s="124">
        <v>4680.920000000001</v>
      </c>
      <c r="V46" s="124">
        <v>4456.5199999999995</v>
      </c>
      <c r="X46" s="106">
        <f t="shared" si="11"/>
        <v>1.1118018494182369</v>
      </c>
      <c r="Y46" s="106">
        <f t="shared" si="12"/>
        <v>-1.5046332177991117</v>
      </c>
      <c r="Z46" s="106">
        <f t="shared" si="13"/>
        <v>2.0564907713007452</v>
      </c>
      <c r="AA46" s="106">
        <f t="shared" si="14"/>
        <v>1.9707193687134694</v>
      </c>
      <c r="AB46" s="109"/>
      <c r="AC46" s="106">
        <f t="shared" si="15"/>
        <v>-4.7939293984943436</v>
      </c>
    </row>
    <row r="47" spans="1:30" ht="18.75" customHeight="1">
      <c r="A47" s="63" t="s">
        <v>50</v>
      </c>
      <c r="B47" s="111">
        <v>419.19000000000005</v>
      </c>
      <c r="C47" s="111">
        <v>437.65</v>
      </c>
      <c r="D47" s="111">
        <v>427.26</v>
      </c>
      <c r="E47" s="111">
        <v>391.28999999999996</v>
      </c>
      <c r="F47" s="111">
        <v>420.24</v>
      </c>
      <c r="G47" s="111">
        <v>190.89000000000001</v>
      </c>
      <c r="H47" s="111">
        <v>224.89</v>
      </c>
      <c r="I47" s="111">
        <v>271.38</v>
      </c>
      <c r="J47" s="111">
        <v>304.65999999999991</v>
      </c>
      <c r="K47" s="111">
        <v>227.07999999999998</v>
      </c>
      <c r="L47" s="111">
        <v>253.94000000000003</v>
      </c>
      <c r="M47" s="111">
        <v>291.47000000000003</v>
      </c>
      <c r="N47" s="111">
        <v>329.29999999999995</v>
      </c>
      <c r="O47" s="111">
        <v>289.74</v>
      </c>
      <c r="P47" s="111">
        <v>279.18</v>
      </c>
      <c r="Q47" s="111">
        <v>277.12999999999994</v>
      </c>
      <c r="R47" s="111">
        <v>247.65</v>
      </c>
      <c r="S47" s="111">
        <v>235.64999999999998</v>
      </c>
      <c r="T47" s="111">
        <v>241.69</v>
      </c>
      <c r="U47" s="111">
        <v>240.91999999999996</v>
      </c>
      <c r="V47" s="111">
        <v>233.85999999999999</v>
      </c>
      <c r="X47" s="109">
        <f t="shared" si="11"/>
        <v>-2.8758454016655222</v>
      </c>
      <c r="Y47" s="109">
        <f t="shared" si="12"/>
        <v>-14.557400499149708</v>
      </c>
      <c r="Z47" s="109">
        <f t="shared" si="13"/>
        <v>5.8740648697183762</v>
      </c>
      <c r="AA47" s="109">
        <f t="shared" si="14"/>
        <v>-0.8203701753535686</v>
      </c>
      <c r="AB47" s="109"/>
      <c r="AC47" s="109">
        <f t="shared" si="15"/>
        <v>-2.9304333388676636</v>
      </c>
    </row>
    <row r="48" spans="1:30" ht="18.75" customHeight="1">
      <c r="A48" s="63" t="s">
        <v>51</v>
      </c>
      <c r="B48" s="111">
        <v>115.12</v>
      </c>
      <c r="C48" s="111">
        <v>107.10000000000001</v>
      </c>
      <c r="D48" s="111">
        <v>145.03</v>
      </c>
      <c r="E48" s="111">
        <v>113.68</v>
      </c>
      <c r="F48" s="111">
        <v>102.92</v>
      </c>
      <c r="G48" s="111">
        <v>77.8</v>
      </c>
      <c r="H48" s="111">
        <v>57.180000000000007</v>
      </c>
      <c r="I48" s="111">
        <v>49.31</v>
      </c>
      <c r="J48" s="111">
        <v>42.12</v>
      </c>
      <c r="K48" s="111">
        <v>29.989999999999995</v>
      </c>
      <c r="L48" s="111">
        <v>36.050000000000004</v>
      </c>
      <c r="M48" s="111">
        <v>34.43</v>
      </c>
      <c r="N48" s="111">
        <v>41.23</v>
      </c>
      <c r="O48" s="111">
        <v>32.97</v>
      </c>
      <c r="P48" s="111">
        <v>37.1</v>
      </c>
      <c r="Q48" s="111">
        <v>55.59</v>
      </c>
      <c r="R48" s="111">
        <v>54.820000000000007</v>
      </c>
      <c r="S48" s="111">
        <v>62.21</v>
      </c>
      <c r="T48" s="111">
        <v>62.599999999999994</v>
      </c>
      <c r="U48" s="111">
        <v>72.3</v>
      </c>
      <c r="V48" s="111">
        <v>78.739999999999995</v>
      </c>
      <c r="X48" s="109">
        <f t="shared" si="11"/>
        <v>-1.8811992403684918</v>
      </c>
      <c r="Y48" s="109">
        <f t="shared" si="12"/>
        <v>-7.5374720027990172</v>
      </c>
      <c r="Z48" s="109">
        <f t="shared" si="13"/>
        <v>-14.259673216150315</v>
      </c>
      <c r="AA48" s="109">
        <f t="shared" si="14"/>
        <v>8.1257204300316133</v>
      </c>
      <c r="AB48" s="109"/>
      <c r="AC48" s="109">
        <f t="shared" si="15"/>
        <v>8.9073305670816012</v>
      </c>
    </row>
    <row r="49" spans="1:29" ht="18.75" customHeight="1">
      <c r="A49" s="63" t="s">
        <v>52</v>
      </c>
      <c r="B49" s="111">
        <v>312.8</v>
      </c>
      <c r="C49" s="111">
        <v>311.74</v>
      </c>
      <c r="D49" s="111">
        <v>315.70999999999998</v>
      </c>
      <c r="E49" s="111">
        <v>315.44</v>
      </c>
      <c r="F49" s="111">
        <v>318.26</v>
      </c>
      <c r="G49" s="111">
        <v>240.11</v>
      </c>
      <c r="H49" s="111">
        <v>277.2</v>
      </c>
      <c r="I49" s="111">
        <v>310.06</v>
      </c>
      <c r="J49" s="111">
        <v>298.48</v>
      </c>
      <c r="K49" s="111">
        <v>254.36</v>
      </c>
      <c r="L49" s="111">
        <v>282.14</v>
      </c>
      <c r="M49" s="111">
        <v>290.47999999999996</v>
      </c>
      <c r="N49" s="111">
        <v>293.25</v>
      </c>
      <c r="O49" s="111">
        <v>265.5</v>
      </c>
      <c r="P49" s="111">
        <v>284.45</v>
      </c>
      <c r="Q49" s="111">
        <v>270.77</v>
      </c>
      <c r="R49" s="111">
        <v>271.07</v>
      </c>
      <c r="S49" s="111">
        <v>231.62</v>
      </c>
      <c r="T49" s="111">
        <v>263.74</v>
      </c>
      <c r="U49" s="111">
        <v>240.03</v>
      </c>
      <c r="V49" s="111">
        <v>263.72000000000003</v>
      </c>
      <c r="X49" s="109">
        <f t="shared" si="11"/>
        <v>-0.8497494177908349</v>
      </c>
      <c r="Y49" s="109">
        <f t="shared" si="12"/>
        <v>-5.1518857692842701</v>
      </c>
      <c r="Z49" s="109">
        <f t="shared" si="13"/>
        <v>3.2787285736475935</v>
      </c>
      <c r="AA49" s="109">
        <f t="shared" si="14"/>
        <v>-0.67288062550308059</v>
      </c>
      <c r="AB49" s="109"/>
      <c r="AC49" s="109">
        <f t="shared" si="15"/>
        <v>9.8695996333791722</v>
      </c>
    </row>
    <row r="50" spans="1:29" ht="18.75" customHeight="1">
      <c r="A50" s="63" t="s">
        <v>53</v>
      </c>
      <c r="B50" s="111">
        <v>785.31</v>
      </c>
      <c r="C50" s="111">
        <v>912.82</v>
      </c>
      <c r="D50" s="111">
        <v>949.49</v>
      </c>
      <c r="E50" s="111">
        <v>969.07</v>
      </c>
      <c r="F50" s="111">
        <v>968.80000000000007</v>
      </c>
      <c r="G50" s="111">
        <v>893.62999999999988</v>
      </c>
      <c r="H50" s="111">
        <v>921.79</v>
      </c>
      <c r="I50" s="111">
        <v>937.7399999999999</v>
      </c>
      <c r="J50" s="111">
        <v>1006.97</v>
      </c>
      <c r="K50" s="111">
        <v>1067.6000000000001</v>
      </c>
      <c r="L50" s="111">
        <v>1097.79</v>
      </c>
      <c r="M50" s="111">
        <v>1038.8700000000001</v>
      </c>
      <c r="N50" s="111">
        <v>1068.51</v>
      </c>
      <c r="O50" s="111">
        <v>1094.57</v>
      </c>
      <c r="P50" s="111">
        <v>1081.4299999999998</v>
      </c>
      <c r="Q50" s="111">
        <v>1174.25</v>
      </c>
      <c r="R50" s="111">
        <v>1189.8799999999999</v>
      </c>
      <c r="S50" s="111">
        <v>1169.8500000000001</v>
      </c>
      <c r="T50" s="111">
        <v>1277.9100000000001</v>
      </c>
      <c r="U50" s="111">
        <v>1257.9100000000001</v>
      </c>
      <c r="V50" s="111">
        <v>1154.04</v>
      </c>
      <c r="X50" s="109">
        <f t="shared" si="11"/>
        <v>1.9433701194719877</v>
      </c>
      <c r="Y50" s="109">
        <f t="shared" si="12"/>
        <v>2.6179471555434874</v>
      </c>
      <c r="Z50" s="109">
        <f t="shared" si="13"/>
        <v>4.2011005877103935</v>
      </c>
      <c r="AA50" s="109">
        <f t="shared" si="14"/>
        <v>0.50094818634609517</v>
      </c>
      <c r="AB50" s="109"/>
      <c r="AC50" s="109">
        <f t="shared" si="15"/>
        <v>-8.2573475049884415</v>
      </c>
    </row>
    <row r="51" spans="1:29" ht="18.75" customHeight="1">
      <c r="A51" s="63" t="s">
        <v>54</v>
      </c>
      <c r="B51" s="111">
        <v>112.85</v>
      </c>
      <c r="C51" s="111">
        <v>112.92</v>
      </c>
      <c r="D51" s="111">
        <v>88.66</v>
      </c>
      <c r="E51" s="111">
        <v>94.02</v>
      </c>
      <c r="F51" s="111">
        <v>124.6</v>
      </c>
      <c r="G51" s="111">
        <v>84.039999999999992</v>
      </c>
      <c r="H51" s="111">
        <v>150.72999999999999</v>
      </c>
      <c r="I51" s="111">
        <v>160.57</v>
      </c>
      <c r="J51" s="111">
        <v>114.30000000000001</v>
      </c>
      <c r="K51" s="111">
        <v>99.76</v>
      </c>
      <c r="L51" s="111">
        <v>110.11</v>
      </c>
      <c r="M51" s="111">
        <v>104.51</v>
      </c>
      <c r="N51" s="111">
        <v>89.089999999999989</v>
      </c>
      <c r="O51" s="111">
        <v>160</v>
      </c>
      <c r="P51" s="111">
        <v>109.69</v>
      </c>
      <c r="Q51" s="111">
        <v>99.87</v>
      </c>
      <c r="R51" s="111">
        <v>141.82</v>
      </c>
      <c r="S51" s="111">
        <v>126.29</v>
      </c>
      <c r="T51" s="111">
        <v>121.96</v>
      </c>
      <c r="U51" s="111">
        <v>145.9</v>
      </c>
      <c r="V51" s="111">
        <v>115.19</v>
      </c>
      <c r="X51" s="109">
        <f t="shared" si="11"/>
        <v>0.10266984781526212</v>
      </c>
      <c r="Y51" s="109">
        <f t="shared" si="12"/>
        <v>-5.7249229408730447</v>
      </c>
      <c r="Z51" s="109">
        <f t="shared" si="13"/>
        <v>5.5524075937737782</v>
      </c>
      <c r="AA51" s="109">
        <f t="shared" si="14"/>
        <v>0.45204940265364257</v>
      </c>
      <c r="AB51" s="109"/>
      <c r="AC51" s="109">
        <f t="shared" si="15"/>
        <v>-21.048663468128858</v>
      </c>
    </row>
    <row r="52" spans="1:29" ht="18.75" customHeight="1">
      <c r="A52" s="63" t="s">
        <v>55</v>
      </c>
      <c r="B52" s="111">
        <v>910.70999999999981</v>
      </c>
      <c r="C52" s="111">
        <v>880.01</v>
      </c>
      <c r="D52" s="111">
        <v>869.12999999999988</v>
      </c>
      <c r="E52" s="111">
        <v>931.86999999999989</v>
      </c>
      <c r="F52" s="111">
        <v>1026.58</v>
      </c>
      <c r="G52" s="111">
        <v>923.00000000000011</v>
      </c>
      <c r="H52" s="111">
        <v>973.21</v>
      </c>
      <c r="I52" s="111">
        <v>925.76</v>
      </c>
      <c r="J52" s="111">
        <v>991.92</v>
      </c>
      <c r="K52" s="111">
        <v>1000.5400000000001</v>
      </c>
      <c r="L52" s="111">
        <v>997.41</v>
      </c>
      <c r="M52" s="111">
        <v>1049.3900000000001</v>
      </c>
      <c r="N52" s="111">
        <v>985.7299999999999</v>
      </c>
      <c r="O52" s="111">
        <v>1142.7699999999998</v>
      </c>
      <c r="P52" s="111">
        <v>1120.0899999999999</v>
      </c>
      <c r="Q52" s="111">
        <v>1269.08</v>
      </c>
      <c r="R52" s="111">
        <v>1265.6399999999999</v>
      </c>
      <c r="S52" s="111">
        <v>1546.74</v>
      </c>
      <c r="T52" s="111">
        <v>1608.3899999999999</v>
      </c>
      <c r="U52" s="111">
        <v>1663.38</v>
      </c>
      <c r="V52" s="111">
        <v>1591.4499999999998</v>
      </c>
      <c r="X52" s="109">
        <f t="shared" si="11"/>
        <v>2.8301915168799319</v>
      </c>
      <c r="Y52" s="109">
        <f t="shared" si="12"/>
        <v>0.26845408287332617</v>
      </c>
      <c r="Z52" s="109">
        <f t="shared" si="13"/>
        <v>1.5627387117011171</v>
      </c>
      <c r="AA52" s="109">
        <f t="shared" si="14"/>
        <v>4.7832653129203706</v>
      </c>
      <c r="AB52" s="109"/>
      <c r="AC52" s="109">
        <f t="shared" si="15"/>
        <v>-4.3243275739758973</v>
      </c>
    </row>
    <row r="53" spans="1:29" ht="18.75" customHeight="1">
      <c r="A53" s="63" t="s">
        <v>56</v>
      </c>
      <c r="B53" s="111">
        <v>858.47</v>
      </c>
      <c r="C53" s="111">
        <v>1038.02</v>
      </c>
      <c r="D53" s="111">
        <v>794.56000000000006</v>
      </c>
      <c r="E53" s="111">
        <v>861.41</v>
      </c>
      <c r="F53" s="111">
        <v>847.26</v>
      </c>
      <c r="G53" s="111">
        <v>800.77</v>
      </c>
      <c r="H53" s="111">
        <v>838.96</v>
      </c>
      <c r="I53" s="111">
        <v>692.21999999999991</v>
      </c>
      <c r="J53" s="111">
        <v>678.43000000000006</v>
      </c>
      <c r="K53" s="111">
        <v>657.01</v>
      </c>
      <c r="L53" s="111">
        <v>779.6099999999999</v>
      </c>
      <c r="M53" s="111">
        <v>636.16</v>
      </c>
      <c r="N53" s="111">
        <v>640.41999999999996</v>
      </c>
      <c r="O53" s="111">
        <v>718.2</v>
      </c>
      <c r="P53" s="111">
        <v>685.27</v>
      </c>
      <c r="Q53" s="111">
        <v>822.35</v>
      </c>
      <c r="R53" s="111">
        <v>723.53000000000009</v>
      </c>
      <c r="S53" s="111">
        <v>822.89999999999986</v>
      </c>
      <c r="T53" s="111">
        <v>826.95</v>
      </c>
      <c r="U53" s="111">
        <v>891.06999999999994</v>
      </c>
      <c r="V53" s="111">
        <v>852.71999999999991</v>
      </c>
      <c r="X53" s="109">
        <f t="shared" si="11"/>
        <v>-3.3596828376880605E-2</v>
      </c>
      <c r="Y53" s="109">
        <f t="shared" si="12"/>
        <v>-1.3819219733082533</v>
      </c>
      <c r="Z53" s="109">
        <f t="shared" si="13"/>
        <v>-0.53416762613339719</v>
      </c>
      <c r="AA53" s="109">
        <f t="shared" si="14"/>
        <v>0.90040392393273549</v>
      </c>
      <c r="AB53" s="109"/>
      <c r="AC53" s="109">
        <f t="shared" si="15"/>
        <v>-4.3038145151334941</v>
      </c>
    </row>
    <row r="54" spans="1:29" ht="18.75" customHeight="1">
      <c r="A54" s="63" t="s">
        <v>57</v>
      </c>
      <c r="B54" s="111">
        <v>32</v>
      </c>
      <c r="C54" s="111">
        <v>19.329999999999998</v>
      </c>
      <c r="D54" s="111">
        <v>20.48</v>
      </c>
      <c r="E54" s="111">
        <v>24.82</v>
      </c>
      <c r="F54" s="111">
        <v>39.6</v>
      </c>
      <c r="G54" s="111">
        <v>55.72</v>
      </c>
      <c r="H54" s="111">
        <v>60.87</v>
      </c>
      <c r="I54" s="111">
        <v>49.18</v>
      </c>
      <c r="J54" s="111">
        <v>57.02</v>
      </c>
      <c r="K54" s="111">
        <v>59.63</v>
      </c>
      <c r="L54" s="111">
        <v>58.01</v>
      </c>
      <c r="M54" s="111">
        <v>56.65</v>
      </c>
      <c r="N54" s="111">
        <v>42.75</v>
      </c>
      <c r="O54" s="111">
        <v>72.03</v>
      </c>
      <c r="P54" s="111">
        <v>64.66</v>
      </c>
      <c r="Q54" s="111">
        <v>94.53</v>
      </c>
      <c r="R54" s="111">
        <v>86.57</v>
      </c>
      <c r="S54" s="111">
        <v>121.25</v>
      </c>
      <c r="T54" s="111">
        <v>104.09</v>
      </c>
      <c r="U54" s="111">
        <v>94.25</v>
      </c>
      <c r="V54" s="111">
        <v>101.35</v>
      </c>
      <c r="X54" s="109">
        <f t="shared" si="11"/>
        <v>5.9335895925736848</v>
      </c>
      <c r="Y54" s="109">
        <f t="shared" si="12"/>
        <v>11.730624421745706</v>
      </c>
      <c r="Z54" s="109">
        <f t="shared" si="13"/>
        <v>0.80877829459315986</v>
      </c>
      <c r="AA54" s="109">
        <f t="shared" si="14"/>
        <v>5.7382427768211342</v>
      </c>
      <c r="AB54" s="109"/>
      <c r="AC54" s="109">
        <f t="shared" si="15"/>
        <v>7.5331564986737334</v>
      </c>
    </row>
    <row r="55" spans="1:29" ht="18.75" customHeight="1">
      <c r="A55" s="63" t="s">
        <v>58</v>
      </c>
      <c r="B55" s="111">
        <v>25.94</v>
      </c>
      <c r="C55" s="111">
        <v>22.67</v>
      </c>
      <c r="D55" s="111">
        <v>23.3</v>
      </c>
      <c r="E55" s="111">
        <v>27.76</v>
      </c>
      <c r="F55" s="111">
        <v>43.3</v>
      </c>
      <c r="G55" s="111">
        <v>45.64</v>
      </c>
      <c r="H55" s="111">
        <v>45.34</v>
      </c>
      <c r="I55" s="111">
        <v>27.35</v>
      </c>
      <c r="J55" s="111">
        <v>30.72</v>
      </c>
      <c r="K55" s="111">
        <v>39.21</v>
      </c>
      <c r="L55" s="111">
        <v>51.35</v>
      </c>
      <c r="M55" s="111">
        <v>54.65</v>
      </c>
      <c r="N55" s="111">
        <v>48.59</v>
      </c>
      <c r="O55" s="111">
        <v>52.510000000000005</v>
      </c>
      <c r="P55" s="111">
        <v>59.910000000000004</v>
      </c>
      <c r="Q55" s="111">
        <v>62.72</v>
      </c>
      <c r="R55" s="111">
        <v>69.34</v>
      </c>
      <c r="S55" s="111">
        <v>72.389999999999986</v>
      </c>
      <c r="T55" s="111">
        <v>75.08</v>
      </c>
      <c r="U55" s="111">
        <v>75.16</v>
      </c>
      <c r="V55" s="111">
        <v>65.45</v>
      </c>
      <c r="X55" s="109">
        <f t="shared" si="11"/>
        <v>4.7362412431790624</v>
      </c>
      <c r="Y55" s="109">
        <f t="shared" si="12"/>
        <v>11.963156259804531</v>
      </c>
      <c r="Z55" s="109">
        <f t="shared" si="13"/>
        <v>2.3856195093163279</v>
      </c>
      <c r="AA55" s="109">
        <f t="shared" si="14"/>
        <v>2.4558876532108753</v>
      </c>
      <c r="AB55" s="109"/>
      <c r="AC55" s="109">
        <f t="shared" si="15"/>
        <v>-12.919105907397544</v>
      </c>
    </row>
    <row r="56" spans="1:29" ht="18.75" customHeight="1">
      <c r="A56" s="123" t="s">
        <v>59</v>
      </c>
      <c r="B56" s="124">
        <v>2327.08</v>
      </c>
      <c r="C56" s="124">
        <v>2486.17</v>
      </c>
      <c r="D56" s="124">
        <v>2354.2999999999997</v>
      </c>
      <c r="E56" s="124">
        <v>2365.84</v>
      </c>
      <c r="F56" s="124">
        <v>2537.58</v>
      </c>
      <c r="G56" s="124">
        <v>2614.2200000000003</v>
      </c>
      <c r="H56" s="124">
        <v>2480.69</v>
      </c>
      <c r="I56" s="124">
        <v>2633.66</v>
      </c>
      <c r="J56" s="124">
        <v>2824.3399999999997</v>
      </c>
      <c r="K56" s="124">
        <v>2545.25</v>
      </c>
      <c r="L56" s="124">
        <v>2584.4300000000003</v>
      </c>
      <c r="M56" s="124">
        <v>2687.06</v>
      </c>
      <c r="N56" s="124">
        <v>2776.3199999999997</v>
      </c>
      <c r="O56" s="124">
        <v>2749.09</v>
      </c>
      <c r="P56" s="124">
        <v>2875.8599999999997</v>
      </c>
      <c r="Q56" s="124">
        <v>2825.74</v>
      </c>
      <c r="R56" s="124">
        <v>2690.3300000000004</v>
      </c>
      <c r="S56" s="124">
        <v>2875.83</v>
      </c>
      <c r="T56" s="124">
        <v>2842.19</v>
      </c>
      <c r="U56" s="124">
        <v>2984.06</v>
      </c>
      <c r="V56" s="124">
        <v>2950.0699999999997</v>
      </c>
      <c r="X56" s="106">
        <f t="shared" si="11"/>
        <v>1.1931349200935637</v>
      </c>
      <c r="Y56" s="106">
        <f t="shared" si="12"/>
        <v>2.3543168150737648</v>
      </c>
      <c r="Z56" s="106">
        <f t="shared" si="13"/>
        <v>-0.22895336343174977</v>
      </c>
      <c r="AA56" s="106">
        <f t="shared" si="14"/>
        <v>1.3320327348203209</v>
      </c>
      <c r="AB56" s="109"/>
      <c r="AC56" s="106">
        <f t="shared" si="15"/>
        <v>-1.139052163830494</v>
      </c>
    </row>
    <row r="57" spans="1:29" ht="18.75" customHeight="1">
      <c r="A57" s="63" t="s">
        <v>60</v>
      </c>
      <c r="B57" s="111">
        <v>1536.22</v>
      </c>
      <c r="C57" s="111">
        <v>1688.33</v>
      </c>
      <c r="D57" s="111">
        <v>1507.12</v>
      </c>
      <c r="E57" s="111">
        <v>1554.52</v>
      </c>
      <c r="F57" s="111">
        <v>1712.07</v>
      </c>
      <c r="G57" s="111">
        <v>1765.81</v>
      </c>
      <c r="H57" s="111">
        <v>1657.09</v>
      </c>
      <c r="I57" s="111">
        <v>1767.8899999999999</v>
      </c>
      <c r="J57" s="111">
        <v>1881.33</v>
      </c>
      <c r="K57" s="111">
        <v>1703.84</v>
      </c>
      <c r="L57" s="111">
        <v>1783.2000000000003</v>
      </c>
      <c r="M57" s="111">
        <v>1849.75</v>
      </c>
      <c r="N57" s="111">
        <v>1855.08</v>
      </c>
      <c r="O57" s="111">
        <v>1835.97</v>
      </c>
      <c r="P57" s="111">
        <v>1880.1100000000001</v>
      </c>
      <c r="Q57" s="111">
        <v>1887.9299999999998</v>
      </c>
      <c r="R57" s="111">
        <v>1847.21</v>
      </c>
      <c r="S57" s="111">
        <v>1948.7499999999998</v>
      </c>
      <c r="T57" s="111">
        <v>1901.25</v>
      </c>
      <c r="U57" s="111">
        <v>2049.9799999999996</v>
      </c>
      <c r="V57" s="111">
        <v>2014.4299999999998</v>
      </c>
      <c r="X57" s="109">
        <f t="shared" si="11"/>
        <v>1.3642796252847145</v>
      </c>
      <c r="Y57" s="109">
        <f t="shared" si="12"/>
        <v>2.8248563401465754</v>
      </c>
      <c r="Z57" s="109">
        <f t="shared" si="13"/>
        <v>0.1961920946306428</v>
      </c>
      <c r="AA57" s="109">
        <f t="shared" si="14"/>
        <v>1.2267311098703715</v>
      </c>
      <c r="AB57" s="109"/>
      <c r="AC57" s="109">
        <f t="shared" si="15"/>
        <v>-1.7341632601293542</v>
      </c>
    </row>
    <row r="58" spans="1:29" ht="18.75" customHeight="1">
      <c r="A58" s="125" t="s">
        <v>61</v>
      </c>
      <c r="B58" s="111">
        <v>419.01</v>
      </c>
      <c r="C58" s="111">
        <v>455.61</v>
      </c>
      <c r="D58" s="111">
        <v>453.09999999999997</v>
      </c>
      <c r="E58" s="111">
        <v>523.74</v>
      </c>
      <c r="F58" s="111">
        <v>622.27</v>
      </c>
      <c r="G58" s="111">
        <v>657.8</v>
      </c>
      <c r="H58" s="111">
        <v>514.16</v>
      </c>
      <c r="I58" s="111">
        <v>568.82000000000005</v>
      </c>
      <c r="J58" s="111">
        <v>658.33999999999992</v>
      </c>
      <c r="K58" s="111">
        <v>524.17000000000007</v>
      </c>
      <c r="L58" s="111">
        <v>574.82000000000005</v>
      </c>
      <c r="M58" s="111">
        <v>626.38</v>
      </c>
      <c r="N58" s="111">
        <v>572.92000000000007</v>
      </c>
      <c r="O58" s="111">
        <v>519.54999999999995</v>
      </c>
      <c r="P58" s="111">
        <v>622.89</v>
      </c>
      <c r="Q58" s="111">
        <v>630.24</v>
      </c>
      <c r="R58" s="111">
        <v>618.02</v>
      </c>
      <c r="S58" s="111">
        <v>621.33999999999992</v>
      </c>
      <c r="T58" s="111">
        <v>590.96</v>
      </c>
      <c r="U58" s="111">
        <v>629.28</v>
      </c>
      <c r="V58" s="111">
        <v>650.29</v>
      </c>
      <c r="X58" s="109">
        <f t="shared" si="11"/>
        <v>2.2219436510868329</v>
      </c>
      <c r="Y58" s="109">
        <f t="shared" si="12"/>
        <v>9.4394486063004379</v>
      </c>
      <c r="Z58" s="109">
        <f t="shared" si="13"/>
        <v>-2.6608386297470532</v>
      </c>
      <c r="AA58" s="109">
        <f t="shared" si="14"/>
        <v>1.2412551007100925</v>
      </c>
      <c r="AB58" s="109"/>
      <c r="AC58" s="109">
        <f t="shared" si="15"/>
        <v>3.3387363335875908</v>
      </c>
    </row>
    <row r="59" spans="1:29" ht="18.75" customHeight="1">
      <c r="A59" s="125" t="s">
        <v>62</v>
      </c>
      <c r="B59" s="111">
        <v>460.09</v>
      </c>
      <c r="C59" s="111">
        <v>558.51</v>
      </c>
      <c r="D59" s="111">
        <v>421.06</v>
      </c>
      <c r="E59" s="111">
        <v>404.73</v>
      </c>
      <c r="F59" s="111">
        <v>427.19</v>
      </c>
      <c r="G59" s="111">
        <v>465.74</v>
      </c>
      <c r="H59" s="111">
        <v>503.01</v>
      </c>
      <c r="I59" s="111">
        <v>511.55</v>
      </c>
      <c r="J59" s="111">
        <v>510.52</v>
      </c>
      <c r="K59" s="111">
        <v>510.38</v>
      </c>
      <c r="L59" s="111">
        <v>504.96000000000004</v>
      </c>
      <c r="M59" s="111">
        <v>507.65</v>
      </c>
      <c r="N59" s="111">
        <v>578.70000000000005</v>
      </c>
      <c r="O59" s="111">
        <v>589</v>
      </c>
      <c r="P59" s="111">
        <v>545.65</v>
      </c>
      <c r="Q59" s="111">
        <v>502.33</v>
      </c>
      <c r="R59" s="111">
        <v>498</v>
      </c>
      <c r="S59" s="111">
        <v>570.17999999999995</v>
      </c>
      <c r="T59" s="111">
        <v>567.88</v>
      </c>
      <c r="U59" s="111">
        <v>646.92999999999995</v>
      </c>
      <c r="V59" s="111">
        <v>625.32999999999993</v>
      </c>
      <c r="X59" s="109">
        <f t="shared" si="11"/>
        <v>1.546117549158188</v>
      </c>
      <c r="Y59" s="109">
        <f t="shared" si="12"/>
        <v>0.24440650665096264</v>
      </c>
      <c r="Z59" s="109">
        <f t="shared" si="13"/>
        <v>1.6301783385382462</v>
      </c>
      <c r="AA59" s="109">
        <f t="shared" si="14"/>
        <v>2.1610219607721026</v>
      </c>
      <c r="AB59" s="109"/>
      <c r="AC59" s="109">
        <f t="shared" si="15"/>
        <v>-3.3388465521772095</v>
      </c>
    </row>
    <row r="60" spans="1:29" ht="18.75" customHeight="1">
      <c r="A60" s="125" t="s">
        <v>63</v>
      </c>
      <c r="B60" s="111">
        <v>165.45999999999998</v>
      </c>
      <c r="C60" s="111">
        <v>164.83999999999997</v>
      </c>
      <c r="D60" s="111">
        <v>179.59</v>
      </c>
      <c r="E60" s="111">
        <v>173.96</v>
      </c>
      <c r="F60" s="111">
        <v>171.49</v>
      </c>
      <c r="G60" s="111">
        <v>146.1</v>
      </c>
      <c r="H60" s="111">
        <v>141.5</v>
      </c>
      <c r="I60" s="111">
        <v>137.5</v>
      </c>
      <c r="J60" s="111">
        <v>135.16</v>
      </c>
      <c r="K60" s="111">
        <v>109.42</v>
      </c>
      <c r="L60" s="111">
        <v>124.75999999999999</v>
      </c>
      <c r="M60" s="111">
        <v>122.67</v>
      </c>
      <c r="N60" s="111">
        <v>108.83</v>
      </c>
      <c r="O60" s="111">
        <v>106.25</v>
      </c>
      <c r="P60" s="111">
        <v>116.58000000000001</v>
      </c>
      <c r="Q60" s="111">
        <v>136.13</v>
      </c>
      <c r="R60" s="111">
        <v>141.38999999999999</v>
      </c>
      <c r="S60" s="111">
        <v>141.53</v>
      </c>
      <c r="T60" s="111">
        <v>143.65</v>
      </c>
      <c r="U60" s="111">
        <v>151.31</v>
      </c>
      <c r="V60" s="111">
        <v>142.32999999999998</v>
      </c>
      <c r="X60" s="109">
        <f t="shared" si="11"/>
        <v>-0.75007860727733799</v>
      </c>
      <c r="Y60" s="109">
        <f t="shared" si="12"/>
        <v>-2.4580487215464353</v>
      </c>
      <c r="Z60" s="109">
        <f t="shared" si="13"/>
        <v>-3.1086448687905888</v>
      </c>
      <c r="AA60" s="109">
        <f t="shared" si="14"/>
        <v>1.3262822565351717</v>
      </c>
      <c r="AB60" s="109"/>
      <c r="AC60" s="109">
        <f t="shared" si="15"/>
        <v>-5.9348357676293828</v>
      </c>
    </row>
    <row r="61" spans="1:29" ht="18.75" customHeight="1">
      <c r="A61" s="125" t="s">
        <v>64</v>
      </c>
      <c r="B61" s="111">
        <v>372.12</v>
      </c>
      <c r="C61" s="111">
        <v>388.34</v>
      </c>
      <c r="D61" s="111">
        <v>338.19</v>
      </c>
      <c r="E61" s="111">
        <v>337.71</v>
      </c>
      <c r="F61" s="111">
        <v>369.99</v>
      </c>
      <c r="G61" s="111">
        <v>381.81</v>
      </c>
      <c r="H61" s="111">
        <v>379.95</v>
      </c>
      <c r="I61" s="111">
        <v>436.58</v>
      </c>
      <c r="J61" s="111">
        <v>452.51</v>
      </c>
      <c r="K61" s="111">
        <v>449.94</v>
      </c>
      <c r="L61" s="111">
        <v>474.37</v>
      </c>
      <c r="M61" s="111">
        <v>485.12</v>
      </c>
      <c r="N61" s="111">
        <v>487.42</v>
      </c>
      <c r="O61" s="111">
        <v>517</v>
      </c>
      <c r="P61" s="111">
        <v>496.01</v>
      </c>
      <c r="Q61" s="111">
        <v>522.92999999999995</v>
      </c>
      <c r="R61" s="111">
        <v>488.3</v>
      </c>
      <c r="S61" s="111">
        <v>515.92999999999995</v>
      </c>
      <c r="T61" s="111">
        <v>501.68</v>
      </c>
      <c r="U61" s="111">
        <v>519.30999999999995</v>
      </c>
      <c r="V61" s="111">
        <v>500.04</v>
      </c>
      <c r="X61" s="109">
        <f t="shared" si="11"/>
        <v>1.4883254433752491</v>
      </c>
      <c r="Y61" s="109">
        <f t="shared" si="12"/>
        <v>0.51545833428621179</v>
      </c>
      <c r="Z61" s="109">
        <f t="shared" si="13"/>
        <v>4.4369026902302489</v>
      </c>
      <c r="AA61" s="109">
        <f t="shared" si="14"/>
        <v>0.52839598647762553</v>
      </c>
      <c r="AB61" s="109"/>
      <c r="AC61" s="109">
        <f t="shared" si="15"/>
        <v>-3.7106930349887213</v>
      </c>
    </row>
    <row r="62" spans="1:29" ht="18.75" customHeight="1">
      <c r="A62" s="125" t="s">
        <v>65</v>
      </c>
      <c r="B62" s="111">
        <v>119.54000000000013</v>
      </c>
      <c r="C62" s="111">
        <v>121.02999999999986</v>
      </c>
      <c r="D62" s="111">
        <v>115.18</v>
      </c>
      <c r="E62" s="111">
        <v>114.37999999999994</v>
      </c>
      <c r="F62" s="111">
        <v>121.12999999999988</v>
      </c>
      <c r="G62" s="111">
        <v>114.35999999999996</v>
      </c>
      <c r="H62" s="111">
        <v>118.46999999999986</v>
      </c>
      <c r="I62" s="111">
        <v>113.43999999999977</v>
      </c>
      <c r="J62" s="111">
        <v>124.80000000000007</v>
      </c>
      <c r="K62" s="111">
        <v>109.92999999999989</v>
      </c>
      <c r="L62" s="111">
        <v>104.29000000000008</v>
      </c>
      <c r="M62" s="111">
        <v>107.92999999999995</v>
      </c>
      <c r="N62" s="111">
        <v>107.20999999999975</v>
      </c>
      <c r="O62" s="111">
        <v>104.17000000000007</v>
      </c>
      <c r="P62" s="111">
        <v>98.980000000000246</v>
      </c>
      <c r="Q62" s="111">
        <v>96.299999999999955</v>
      </c>
      <c r="R62" s="111">
        <v>101.50000000000006</v>
      </c>
      <c r="S62" s="111">
        <v>99.769999999999982</v>
      </c>
      <c r="T62" s="111">
        <v>97.079999999999984</v>
      </c>
      <c r="U62" s="111">
        <v>103.14999999999964</v>
      </c>
      <c r="V62" s="111">
        <v>96.44</v>
      </c>
      <c r="X62" s="109">
        <f t="shared" si="11"/>
        <v>-1.0679069011269693</v>
      </c>
      <c r="Y62" s="109">
        <f t="shared" si="12"/>
        <v>-0.88208016215312046</v>
      </c>
      <c r="Z62" s="109">
        <f t="shared" si="13"/>
        <v>-1.8266289002137892</v>
      </c>
      <c r="AA62" s="109">
        <f t="shared" si="14"/>
        <v>-0.7794903617916793</v>
      </c>
      <c r="AB62" s="109"/>
      <c r="AC62" s="109">
        <f t="shared" si="15"/>
        <v>-6.505089675229919</v>
      </c>
    </row>
    <row r="63" spans="1:29" ht="18.75" customHeight="1">
      <c r="A63" s="63" t="s">
        <v>66</v>
      </c>
      <c r="B63" s="111">
        <v>790.86</v>
      </c>
      <c r="C63" s="111">
        <v>797.84</v>
      </c>
      <c r="D63" s="111">
        <v>847.18</v>
      </c>
      <c r="E63" s="111">
        <v>811.31999999999994</v>
      </c>
      <c r="F63" s="111">
        <v>825.50999999999988</v>
      </c>
      <c r="G63" s="111">
        <v>848.41</v>
      </c>
      <c r="H63" s="111">
        <v>823.59999999999991</v>
      </c>
      <c r="I63" s="111">
        <v>865.7700000000001</v>
      </c>
      <c r="J63" s="111">
        <v>943.01</v>
      </c>
      <c r="K63" s="111">
        <v>841.41000000000008</v>
      </c>
      <c r="L63" s="111">
        <v>801.23</v>
      </c>
      <c r="M63" s="111">
        <v>837.31</v>
      </c>
      <c r="N63" s="111">
        <v>921.24000000000012</v>
      </c>
      <c r="O63" s="111">
        <v>913.12</v>
      </c>
      <c r="P63" s="111">
        <v>995.75</v>
      </c>
      <c r="Q63" s="111">
        <v>937.81000000000006</v>
      </c>
      <c r="R63" s="111">
        <v>843.12</v>
      </c>
      <c r="S63" s="111">
        <v>927.07999999999993</v>
      </c>
      <c r="T63" s="111">
        <v>940.94</v>
      </c>
      <c r="U63" s="111">
        <v>934.07999999999993</v>
      </c>
      <c r="V63" s="111">
        <v>935.6400000000001</v>
      </c>
      <c r="X63" s="109">
        <f t="shared" si="11"/>
        <v>0.84409166361167909</v>
      </c>
      <c r="Y63" s="109">
        <f t="shared" si="12"/>
        <v>1.4147755170975218</v>
      </c>
      <c r="Z63" s="109">
        <f t="shared" si="13"/>
        <v>-1.1377968218795442</v>
      </c>
      <c r="AA63" s="109">
        <f t="shared" si="14"/>
        <v>1.5629151357893001</v>
      </c>
      <c r="AB63" s="109"/>
      <c r="AC63" s="109">
        <f t="shared" si="15"/>
        <v>0.16700924974308121</v>
      </c>
    </row>
    <row r="64" spans="1:29" ht="18.75" customHeight="1">
      <c r="A64" s="125" t="s">
        <v>67</v>
      </c>
      <c r="B64" s="111">
        <v>685.81000000000006</v>
      </c>
      <c r="C64" s="111">
        <v>686.41</v>
      </c>
      <c r="D64" s="111">
        <v>730.55</v>
      </c>
      <c r="E64" s="111">
        <v>671.19999999999993</v>
      </c>
      <c r="F64" s="111">
        <v>715.55</v>
      </c>
      <c r="G64" s="111">
        <v>747.41</v>
      </c>
      <c r="H64" s="111">
        <v>710.54</v>
      </c>
      <c r="I64" s="111">
        <v>729.08</v>
      </c>
      <c r="J64" s="111">
        <v>802.78</v>
      </c>
      <c r="K64" s="111">
        <v>694.26</v>
      </c>
      <c r="L64" s="111">
        <v>648.83000000000004</v>
      </c>
      <c r="M64" s="111">
        <v>685.04</v>
      </c>
      <c r="N64" s="111">
        <v>719.38000000000011</v>
      </c>
      <c r="O64" s="111">
        <v>734.8</v>
      </c>
      <c r="P64" s="111">
        <v>801.91000000000008</v>
      </c>
      <c r="Q64" s="111">
        <v>705.57</v>
      </c>
      <c r="R64" s="111">
        <v>637.31000000000006</v>
      </c>
      <c r="S64" s="111">
        <v>676.42</v>
      </c>
      <c r="T64" s="111">
        <v>706.84</v>
      </c>
      <c r="U64" s="111">
        <v>711.09</v>
      </c>
      <c r="V64" s="111">
        <v>717.90000000000009</v>
      </c>
      <c r="X64" s="109">
        <f t="shared" si="11"/>
        <v>0.22890991033945873</v>
      </c>
      <c r="Y64" s="109">
        <f t="shared" si="12"/>
        <v>1.7351472848407656</v>
      </c>
      <c r="Z64" s="109">
        <f t="shared" si="13"/>
        <v>-2.789225426848696</v>
      </c>
      <c r="AA64" s="109">
        <f t="shared" si="14"/>
        <v>1.0167293498355434</v>
      </c>
      <c r="AB64" s="109"/>
      <c r="AC64" s="109">
        <f t="shared" si="15"/>
        <v>0.95768468126398321</v>
      </c>
    </row>
    <row r="65" spans="1:30" ht="18.75" customHeight="1">
      <c r="A65" s="125" t="s">
        <v>68</v>
      </c>
      <c r="B65" s="111">
        <v>90.67</v>
      </c>
      <c r="C65" s="111">
        <v>90.61</v>
      </c>
      <c r="D65" s="111">
        <v>92.98</v>
      </c>
      <c r="E65" s="111">
        <v>110.06</v>
      </c>
      <c r="F65" s="111">
        <v>84.52</v>
      </c>
      <c r="G65" s="111">
        <v>78.33</v>
      </c>
      <c r="H65" s="111">
        <v>92.42</v>
      </c>
      <c r="I65" s="111">
        <v>110.2</v>
      </c>
      <c r="J65" s="111">
        <v>111.84</v>
      </c>
      <c r="K65" s="111">
        <v>118.7</v>
      </c>
      <c r="L65" s="111">
        <v>116.28</v>
      </c>
      <c r="M65" s="111">
        <v>110.89</v>
      </c>
      <c r="N65" s="111">
        <v>163.59</v>
      </c>
      <c r="O65" s="111">
        <v>131.1</v>
      </c>
      <c r="P65" s="111">
        <v>142.29</v>
      </c>
      <c r="Q65" s="111">
        <v>167.29</v>
      </c>
      <c r="R65" s="111">
        <v>137.75</v>
      </c>
      <c r="S65" s="111">
        <v>176.36</v>
      </c>
      <c r="T65" s="111">
        <v>171.09</v>
      </c>
      <c r="U65" s="111">
        <v>158.94</v>
      </c>
      <c r="V65" s="111">
        <v>159.63</v>
      </c>
      <c r="X65" s="109">
        <f t="shared" si="11"/>
        <v>2.8685326343197648</v>
      </c>
      <c r="Y65" s="109">
        <f t="shared" si="12"/>
        <v>-2.8835268855544327</v>
      </c>
      <c r="Z65" s="109">
        <f t="shared" si="13"/>
        <v>8.2219560547645454</v>
      </c>
      <c r="AA65" s="109">
        <f t="shared" si="14"/>
        <v>3.2193094012703982</v>
      </c>
      <c r="AB65" s="109"/>
      <c r="AC65" s="109">
        <f t="shared" si="15"/>
        <v>0.43412608531521191</v>
      </c>
    </row>
    <row r="66" spans="1:30" ht="18.75" customHeight="1">
      <c r="A66" s="125" t="s">
        <v>69</v>
      </c>
      <c r="B66" s="111">
        <v>14.38</v>
      </c>
      <c r="C66" s="111">
        <v>20.82</v>
      </c>
      <c r="D66" s="111">
        <v>23.650000000000002</v>
      </c>
      <c r="E66" s="111">
        <v>30.060000000000002</v>
      </c>
      <c r="F66" s="111">
        <v>25.439999999999998</v>
      </c>
      <c r="G66" s="111">
        <v>22.669999999999998</v>
      </c>
      <c r="H66" s="111">
        <v>20.64</v>
      </c>
      <c r="I66" s="111">
        <v>26.490000000000002</v>
      </c>
      <c r="J66" s="111">
        <v>28.39</v>
      </c>
      <c r="K66" s="111">
        <v>28.45</v>
      </c>
      <c r="L66" s="111">
        <v>36.120000000000005</v>
      </c>
      <c r="M66" s="111">
        <v>41.379999999999995</v>
      </c>
      <c r="N66" s="111">
        <v>38.269999999999996</v>
      </c>
      <c r="O66" s="111">
        <v>47.22</v>
      </c>
      <c r="P66" s="111">
        <v>51.550000000000004</v>
      </c>
      <c r="Q66" s="111">
        <v>64.95</v>
      </c>
      <c r="R66" s="111">
        <v>68.06</v>
      </c>
      <c r="S66" s="111">
        <v>74.3</v>
      </c>
      <c r="T66" s="111">
        <v>63.01</v>
      </c>
      <c r="U66" s="111">
        <v>64.05</v>
      </c>
      <c r="V66" s="111">
        <v>58.11</v>
      </c>
      <c r="X66" s="109">
        <f t="shared" si="11"/>
        <v>7.2320477314291365</v>
      </c>
      <c r="Y66" s="109">
        <f t="shared" si="12"/>
        <v>9.5313717730159517</v>
      </c>
      <c r="Z66" s="109">
        <f t="shared" si="13"/>
        <v>9.7638279265952264</v>
      </c>
      <c r="AA66" s="109">
        <f t="shared" si="14"/>
        <v>4.8697694850449835</v>
      </c>
      <c r="AB66" s="109"/>
      <c r="AC66" s="109">
        <f t="shared" si="15"/>
        <v>-9.2740046838407455</v>
      </c>
    </row>
    <row r="67" spans="1:30" ht="18.75" customHeight="1">
      <c r="A67" s="126" t="s">
        <v>70</v>
      </c>
      <c r="B67" s="124">
        <v>91.94</v>
      </c>
      <c r="C67" s="124">
        <v>98.58</v>
      </c>
      <c r="D67" s="124">
        <v>106.85</v>
      </c>
      <c r="E67" s="124">
        <v>105.79</v>
      </c>
      <c r="F67" s="124">
        <v>118.03</v>
      </c>
      <c r="G67" s="124">
        <v>118.99</v>
      </c>
      <c r="H67" s="124">
        <v>128.4</v>
      </c>
      <c r="I67" s="124">
        <v>134.41</v>
      </c>
      <c r="J67" s="124">
        <v>158.33000000000001</v>
      </c>
      <c r="K67" s="124">
        <v>147.76</v>
      </c>
      <c r="L67" s="124">
        <v>152.81</v>
      </c>
      <c r="M67" s="124">
        <v>144.52000000000001</v>
      </c>
      <c r="N67" s="124">
        <v>142.44999999999999</v>
      </c>
      <c r="O67" s="124">
        <v>138.49</v>
      </c>
      <c r="P67" s="124">
        <v>137.68</v>
      </c>
      <c r="Q67" s="124">
        <v>140.36000000000001</v>
      </c>
      <c r="R67" s="124">
        <v>155.1</v>
      </c>
      <c r="S67" s="124">
        <v>170.87</v>
      </c>
      <c r="T67" s="124">
        <v>191.32</v>
      </c>
      <c r="U67" s="124">
        <v>192.67</v>
      </c>
      <c r="V67" s="124">
        <v>203.98</v>
      </c>
      <c r="X67" s="106">
        <f t="shared" si="11"/>
        <v>4.0648720053414467</v>
      </c>
      <c r="Y67" s="106">
        <f t="shared" si="12"/>
        <v>5.2934105286021493</v>
      </c>
      <c r="Z67" s="106">
        <f t="shared" si="13"/>
        <v>5.1303867876876019</v>
      </c>
      <c r="AA67" s="106">
        <f t="shared" si="14"/>
        <v>2.9303811988877992</v>
      </c>
      <c r="AB67" s="109"/>
      <c r="AC67" s="106">
        <f t="shared" si="15"/>
        <v>5.8701406550059705</v>
      </c>
    </row>
    <row r="68" spans="1:30" ht="18.75" customHeight="1">
      <c r="A68" s="126" t="s">
        <v>71</v>
      </c>
      <c r="B68" s="124">
        <v>170.2</v>
      </c>
      <c r="C68" s="124">
        <v>171.75</v>
      </c>
      <c r="D68" s="124">
        <v>189.57000000000002</v>
      </c>
      <c r="E68" s="124">
        <v>185.01</v>
      </c>
      <c r="F68" s="124">
        <v>186.86</v>
      </c>
      <c r="G68" s="124">
        <v>200.79</v>
      </c>
      <c r="H68" s="124">
        <v>189.15</v>
      </c>
      <c r="I68" s="124">
        <v>182.76</v>
      </c>
      <c r="J68" s="124">
        <v>204.03</v>
      </c>
      <c r="K68" s="124">
        <v>178.71</v>
      </c>
      <c r="L68" s="124">
        <v>158.76999999999998</v>
      </c>
      <c r="M68" s="124">
        <v>155.82999999999998</v>
      </c>
      <c r="N68" s="124">
        <v>162.43</v>
      </c>
      <c r="O68" s="124">
        <v>164.03</v>
      </c>
      <c r="P68" s="124">
        <v>179.51</v>
      </c>
      <c r="Q68" s="124">
        <v>188.55</v>
      </c>
      <c r="R68" s="124">
        <v>199.12</v>
      </c>
      <c r="S68" s="124">
        <v>203.46999999999997</v>
      </c>
      <c r="T68" s="124">
        <v>217.61</v>
      </c>
      <c r="U68" s="124">
        <v>226.81</v>
      </c>
      <c r="V68" s="124">
        <v>218.57999999999998</v>
      </c>
      <c r="X68" s="106">
        <f t="shared" si="11"/>
        <v>1.2587456648893047</v>
      </c>
      <c r="Y68" s="106">
        <f t="shared" si="12"/>
        <v>3.3609529714046182</v>
      </c>
      <c r="Z68" s="106">
        <f t="shared" si="13"/>
        <v>-4.5875005223591554</v>
      </c>
      <c r="AA68" s="106">
        <f t="shared" si="14"/>
        <v>3.2486062131728444</v>
      </c>
      <c r="AB68" s="109"/>
      <c r="AC68" s="106">
        <f t="shared" si="15"/>
        <v>-3.6285878047705209</v>
      </c>
    </row>
    <row r="69" spans="1:30">
      <c r="A69" s="269" t="s">
        <v>32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</row>
    <row r="70" spans="1:30">
      <c r="A70" s="288" t="s">
        <v>171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69"/>
      <c r="S70" s="269"/>
      <c r="T70" s="269"/>
      <c r="U70" s="269"/>
      <c r="V70" s="269"/>
    </row>
    <row r="71" spans="1:30">
      <c r="A71" s="140" t="s">
        <v>237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</row>
    <row r="72" spans="1:30">
      <c r="A72" s="269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</row>
    <row r="73" spans="1:30" ht="40.5" customHeight="1">
      <c r="A73" s="282" t="s">
        <v>204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100"/>
      <c r="S73" s="100"/>
      <c r="T73" s="100"/>
      <c r="U73" s="100"/>
      <c r="V73" s="100"/>
    </row>
    <row r="74" spans="1:30" ht="32.25" customHeight="1">
      <c r="A74" s="230"/>
      <c r="B74" s="284">
        <v>2000</v>
      </c>
      <c r="C74" s="284">
        <v>2001</v>
      </c>
      <c r="D74" s="284">
        <v>2002</v>
      </c>
      <c r="E74" s="284">
        <v>2003</v>
      </c>
      <c r="F74" s="284">
        <v>2004</v>
      </c>
      <c r="G74" s="284">
        <v>2005</v>
      </c>
      <c r="H74" s="284">
        <v>2006</v>
      </c>
      <c r="I74" s="284">
        <v>2007</v>
      </c>
      <c r="J74" s="284">
        <v>2008</v>
      </c>
      <c r="K74" s="284">
        <v>2009</v>
      </c>
      <c r="L74" s="284">
        <v>2010</v>
      </c>
      <c r="M74" s="284">
        <v>2011</v>
      </c>
      <c r="N74" s="291">
        <v>2012</v>
      </c>
      <c r="O74" s="291">
        <v>2013</v>
      </c>
      <c r="P74" s="284">
        <v>2014</v>
      </c>
      <c r="Q74" s="284">
        <v>2015</v>
      </c>
      <c r="R74" s="284">
        <v>2016</v>
      </c>
      <c r="S74" s="284">
        <v>2017</v>
      </c>
      <c r="T74" s="284">
        <v>2018</v>
      </c>
      <c r="U74" s="284" t="s">
        <v>165</v>
      </c>
      <c r="V74" s="284" t="s">
        <v>232</v>
      </c>
      <c r="W74" s="101"/>
      <c r="X74" s="286" t="s">
        <v>195</v>
      </c>
      <c r="Y74" s="287"/>
      <c r="Z74" s="287"/>
      <c r="AA74" s="287"/>
      <c r="AB74" s="268"/>
      <c r="AC74" s="272" t="s">
        <v>18</v>
      </c>
    </row>
    <row r="75" spans="1:30" s="104" customFormat="1" ht="14.25" customHeight="1">
      <c r="A75" s="231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101"/>
      <c r="X75" s="232" t="s">
        <v>233</v>
      </c>
      <c r="Y75" s="232" t="s">
        <v>19</v>
      </c>
      <c r="Z75" s="232" t="s">
        <v>20</v>
      </c>
      <c r="AA75" s="232" t="s">
        <v>234</v>
      </c>
      <c r="AB75" s="103"/>
      <c r="AC75" s="232" t="s">
        <v>235</v>
      </c>
      <c r="AD75" s="101"/>
    </row>
    <row r="76" spans="1:30" ht="18.75" customHeight="1">
      <c r="A76" s="122" t="s">
        <v>48</v>
      </c>
      <c r="B76" s="120">
        <v>6677.67</v>
      </c>
      <c r="C76" s="120">
        <v>6858.48</v>
      </c>
      <c r="D76" s="120">
        <v>6961.88</v>
      </c>
      <c r="E76" s="120">
        <v>6755.18</v>
      </c>
      <c r="F76" s="120">
        <v>7236.24</v>
      </c>
      <c r="G76" s="120">
        <v>6599.35</v>
      </c>
      <c r="H76" s="120">
        <v>6742.88</v>
      </c>
      <c r="I76" s="120">
        <v>6537.3</v>
      </c>
      <c r="J76" s="120">
        <v>6853.81</v>
      </c>
      <c r="K76" s="120">
        <v>6680.98</v>
      </c>
      <c r="L76" s="120">
        <v>6720.88</v>
      </c>
      <c r="M76" s="120">
        <v>6607.18</v>
      </c>
      <c r="N76" s="120">
        <v>6485.51</v>
      </c>
      <c r="O76" s="120">
        <v>6586.53</v>
      </c>
      <c r="P76" s="120">
        <v>6912.98</v>
      </c>
      <c r="Q76" s="120">
        <v>7324.66</v>
      </c>
      <c r="R76" s="120">
        <v>7094.87</v>
      </c>
      <c r="S76" s="120">
        <v>7551.8099999999995</v>
      </c>
      <c r="T76" s="120">
        <v>7535.2</v>
      </c>
      <c r="U76" s="120">
        <v>7784.62</v>
      </c>
      <c r="V76" s="120">
        <v>7481.72</v>
      </c>
      <c r="X76" s="119">
        <f t="shared" ref="X76:X99" si="16">((V76/B76)^(1/20)-1)*100</f>
        <v>0.57008678391796686</v>
      </c>
      <c r="Y76" s="119">
        <f t="shared" ref="Y76:Y99" si="17">((G76/B76)^(1/5)-1)*100</f>
        <v>-0.23568113434738747</v>
      </c>
      <c r="Z76" s="119">
        <f t="shared" ref="Z76:Z99" si="18">((L76/G76)^(1/5)-1)*100</f>
        <v>0.36562556564443405</v>
      </c>
      <c r="AA76" s="119">
        <f t="shared" ref="AA76:AA99" si="19">((V76/L76)^(1/10)-1)*100</f>
        <v>1.0782073460782193</v>
      </c>
      <c r="AB76" s="109"/>
      <c r="AC76" s="119">
        <f t="shared" ref="AC76:AC99" si="20">(V76-U76)/U76*100</f>
        <v>-3.8910055982180203</v>
      </c>
    </row>
    <row r="77" spans="1:30" ht="18.75" customHeight="1">
      <c r="A77" s="123" t="s">
        <v>49</v>
      </c>
      <c r="B77" s="124">
        <v>3657.08</v>
      </c>
      <c r="C77" s="124">
        <v>3798.68</v>
      </c>
      <c r="D77" s="124">
        <v>3845.13</v>
      </c>
      <c r="E77" s="124">
        <v>3718.67</v>
      </c>
      <c r="F77" s="124">
        <v>3936.87</v>
      </c>
      <c r="G77" s="124">
        <v>3386.59</v>
      </c>
      <c r="H77" s="124">
        <v>3690.01</v>
      </c>
      <c r="I77" s="124">
        <v>3408.28</v>
      </c>
      <c r="J77" s="124">
        <v>3497.64</v>
      </c>
      <c r="K77" s="124">
        <v>3637.14</v>
      </c>
      <c r="L77" s="124">
        <v>3695.71</v>
      </c>
      <c r="M77" s="124">
        <v>3643.14</v>
      </c>
      <c r="N77" s="124">
        <v>3605.69</v>
      </c>
      <c r="O77" s="124">
        <v>3863.7</v>
      </c>
      <c r="P77" s="124">
        <v>4007.82</v>
      </c>
      <c r="Q77" s="124">
        <v>4296.7</v>
      </c>
      <c r="R77" s="124">
        <v>4050.32</v>
      </c>
      <c r="S77" s="124">
        <v>4402.6500000000005</v>
      </c>
      <c r="T77" s="124">
        <v>4389</v>
      </c>
      <c r="U77" s="124">
        <v>4570.2700000000004</v>
      </c>
      <c r="V77" s="124">
        <v>4252.84</v>
      </c>
      <c r="X77" s="106">
        <f t="shared" si="16"/>
        <v>0.75746425714033894</v>
      </c>
      <c r="Y77" s="106">
        <f t="shared" si="17"/>
        <v>-1.5250810192128594</v>
      </c>
      <c r="Z77" s="106">
        <f t="shared" si="18"/>
        <v>1.7623324483209135</v>
      </c>
      <c r="AA77" s="106">
        <f t="shared" si="19"/>
        <v>1.4140474674982473</v>
      </c>
      <c r="AB77" s="109"/>
      <c r="AC77" s="106">
        <f t="shared" si="20"/>
        <v>-6.945541510676617</v>
      </c>
    </row>
    <row r="78" spans="1:30" ht="18.75" customHeight="1">
      <c r="A78" s="63" t="s">
        <v>50</v>
      </c>
      <c r="B78" s="111">
        <v>163.69</v>
      </c>
      <c r="C78" s="111">
        <v>142.53</v>
      </c>
      <c r="D78" s="111">
        <v>182.61</v>
      </c>
      <c r="E78" s="111">
        <v>140.22999999999999</v>
      </c>
      <c r="F78" s="111">
        <v>174.82</v>
      </c>
      <c r="G78" s="111">
        <v>89.15</v>
      </c>
      <c r="H78" s="111">
        <v>184.33</v>
      </c>
      <c r="I78" s="111">
        <v>173.49</v>
      </c>
      <c r="J78" s="111">
        <v>206.45</v>
      </c>
      <c r="K78" s="111">
        <v>182.44</v>
      </c>
      <c r="L78" s="111">
        <v>169.83</v>
      </c>
      <c r="M78" s="111">
        <v>189.34</v>
      </c>
      <c r="N78" s="111">
        <v>192.77</v>
      </c>
      <c r="O78" s="111">
        <v>226.7</v>
      </c>
      <c r="P78" s="111">
        <v>255.16</v>
      </c>
      <c r="Q78" s="111">
        <v>263.08</v>
      </c>
      <c r="R78" s="111">
        <v>247.65</v>
      </c>
      <c r="S78" s="111">
        <v>239.89999999999998</v>
      </c>
      <c r="T78" s="111">
        <v>239.52</v>
      </c>
      <c r="U78" s="111">
        <v>234.18</v>
      </c>
      <c r="V78" s="111">
        <v>219.68</v>
      </c>
      <c r="X78" s="109">
        <f t="shared" si="16"/>
        <v>1.481860003391855</v>
      </c>
      <c r="Y78" s="109">
        <f t="shared" si="17"/>
        <v>-11.443623144119897</v>
      </c>
      <c r="Z78" s="109">
        <f t="shared" si="18"/>
        <v>13.757126278349974</v>
      </c>
      <c r="AA78" s="109">
        <f t="shared" si="19"/>
        <v>2.6071467268999005</v>
      </c>
      <c r="AB78" s="109"/>
      <c r="AC78" s="109">
        <f t="shared" si="20"/>
        <v>-6.191818259458536</v>
      </c>
    </row>
    <row r="79" spans="1:30" ht="18.75" customHeight="1">
      <c r="A79" s="63" t="s">
        <v>51</v>
      </c>
      <c r="B79" s="111">
        <v>169.29</v>
      </c>
      <c r="C79" s="111">
        <v>146.91999999999999</v>
      </c>
      <c r="D79" s="111">
        <v>200.71</v>
      </c>
      <c r="E79" s="111">
        <v>164.23</v>
      </c>
      <c r="F79" s="111">
        <v>148.06</v>
      </c>
      <c r="G79" s="111">
        <v>111.45</v>
      </c>
      <c r="H79" s="111">
        <v>87.67</v>
      </c>
      <c r="I79" s="111">
        <v>79.510000000000005</v>
      </c>
      <c r="J79" s="111">
        <v>62.35</v>
      </c>
      <c r="K79" s="111">
        <v>49.53</v>
      </c>
      <c r="L79" s="111">
        <v>43.07</v>
      </c>
      <c r="M79" s="111">
        <v>42.5</v>
      </c>
      <c r="N79" s="111">
        <v>44.5</v>
      </c>
      <c r="O79" s="111">
        <v>35.14</v>
      </c>
      <c r="P79" s="111">
        <v>38.82</v>
      </c>
      <c r="Q79" s="111">
        <v>56.42</v>
      </c>
      <c r="R79" s="111">
        <v>54.820000000000007</v>
      </c>
      <c r="S79" s="111">
        <v>61.830000000000013</v>
      </c>
      <c r="T79" s="111">
        <v>60.98</v>
      </c>
      <c r="U79" s="111">
        <v>62.05</v>
      </c>
      <c r="V79" s="111">
        <v>61.46</v>
      </c>
      <c r="X79" s="109">
        <f t="shared" si="16"/>
        <v>-4.9399447126233671</v>
      </c>
      <c r="Y79" s="109">
        <f t="shared" si="17"/>
        <v>-8.0207733909999135</v>
      </c>
      <c r="Z79" s="109">
        <f t="shared" si="18"/>
        <v>-17.316479491565239</v>
      </c>
      <c r="AA79" s="109">
        <f t="shared" si="19"/>
        <v>3.6195658709391232</v>
      </c>
      <c r="AB79" s="109"/>
      <c r="AC79" s="109">
        <f t="shared" si="20"/>
        <v>-0.95084609186139624</v>
      </c>
    </row>
    <row r="80" spans="1:30" ht="18.75" customHeight="1">
      <c r="A80" s="63" t="s">
        <v>52</v>
      </c>
      <c r="B80" s="111">
        <v>384.51</v>
      </c>
      <c r="C80" s="111">
        <v>379.31</v>
      </c>
      <c r="D80" s="111">
        <v>375.32</v>
      </c>
      <c r="E80" s="111">
        <v>343.13</v>
      </c>
      <c r="F80" s="111">
        <v>376.62</v>
      </c>
      <c r="G80" s="111">
        <v>268.48</v>
      </c>
      <c r="H80" s="111">
        <v>293.07</v>
      </c>
      <c r="I80" s="111">
        <v>284.27</v>
      </c>
      <c r="J80" s="111">
        <v>312.69</v>
      </c>
      <c r="K80" s="111">
        <v>276.73</v>
      </c>
      <c r="L80" s="111">
        <v>261.51</v>
      </c>
      <c r="M80" s="111">
        <v>263.85000000000002</v>
      </c>
      <c r="N80" s="111">
        <v>241.92</v>
      </c>
      <c r="O80" s="111">
        <v>266.14</v>
      </c>
      <c r="P80" s="111">
        <v>286.63</v>
      </c>
      <c r="Q80" s="111">
        <v>268.44</v>
      </c>
      <c r="R80" s="111">
        <v>271.07</v>
      </c>
      <c r="S80" s="111">
        <v>229.45</v>
      </c>
      <c r="T80" s="111">
        <v>257.72000000000003</v>
      </c>
      <c r="U80" s="111">
        <v>235.17</v>
      </c>
      <c r="V80" s="111">
        <v>259.14999999999998</v>
      </c>
      <c r="X80" s="109">
        <f t="shared" si="16"/>
        <v>-1.9534811292254428</v>
      </c>
      <c r="Y80" s="109">
        <f t="shared" si="17"/>
        <v>-6.9318973834603064</v>
      </c>
      <c r="Z80" s="109">
        <f t="shared" si="18"/>
        <v>-0.52469662489519342</v>
      </c>
      <c r="AA80" s="109">
        <f t="shared" si="19"/>
        <v>-9.061371151783959E-2</v>
      </c>
      <c r="AB80" s="109"/>
      <c r="AC80" s="109">
        <f t="shared" si="20"/>
        <v>10.196878853595267</v>
      </c>
    </row>
    <row r="81" spans="1:29" ht="18.75" customHeight="1">
      <c r="A81" s="63" t="s">
        <v>53</v>
      </c>
      <c r="B81" s="111">
        <v>962.59</v>
      </c>
      <c r="C81" s="111">
        <v>1075.08</v>
      </c>
      <c r="D81" s="111">
        <v>1111.3599999999999</v>
      </c>
      <c r="E81" s="111">
        <v>1098.17</v>
      </c>
      <c r="F81" s="111">
        <v>1101.2</v>
      </c>
      <c r="G81" s="111">
        <v>1014.22</v>
      </c>
      <c r="H81" s="111">
        <v>1036.82</v>
      </c>
      <c r="I81" s="111">
        <v>1036.43</v>
      </c>
      <c r="J81" s="111">
        <v>1073.06</v>
      </c>
      <c r="K81" s="111">
        <v>1129.3499999999999</v>
      </c>
      <c r="L81" s="111">
        <v>1127</v>
      </c>
      <c r="M81" s="111">
        <v>1116.23</v>
      </c>
      <c r="N81" s="111">
        <v>1137.03</v>
      </c>
      <c r="O81" s="111">
        <v>1121.29</v>
      </c>
      <c r="P81" s="111">
        <v>1137.08</v>
      </c>
      <c r="Q81" s="111">
        <v>1201.8900000000001</v>
      </c>
      <c r="R81" s="111">
        <v>1189.8799999999999</v>
      </c>
      <c r="S81" s="111">
        <v>1218.1100000000001</v>
      </c>
      <c r="T81" s="111">
        <v>1265.25</v>
      </c>
      <c r="U81" s="111">
        <v>1225.02</v>
      </c>
      <c r="V81" s="111">
        <v>1128.06</v>
      </c>
      <c r="X81" s="109">
        <f t="shared" si="16"/>
        <v>0.79628891907650434</v>
      </c>
      <c r="Y81" s="109">
        <f t="shared" si="17"/>
        <v>1.0504297777024663</v>
      </c>
      <c r="Z81" s="109">
        <f t="shared" si="18"/>
        <v>2.1311798715528241</v>
      </c>
      <c r="AA81" s="109">
        <f t="shared" si="19"/>
        <v>9.401522845187138E-3</v>
      </c>
      <c r="AB81" s="109"/>
      <c r="AC81" s="109">
        <f t="shared" si="20"/>
        <v>-7.9149728167703408</v>
      </c>
    </row>
    <row r="82" spans="1:29" ht="18.75" customHeight="1">
      <c r="A82" s="63" t="s">
        <v>54</v>
      </c>
      <c r="B82" s="111">
        <v>184.07</v>
      </c>
      <c r="C82" s="111">
        <v>177.2</v>
      </c>
      <c r="D82" s="111">
        <v>196.82</v>
      </c>
      <c r="E82" s="111">
        <v>188.87</v>
      </c>
      <c r="F82" s="111">
        <v>209.96</v>
      </c>
      <c r="G82" s="111">
        <v>155.9</v>
      </c>
      <c r="H82" s="111">
        <v>167.87</v>
      </c>
      <c r="I82" s="111">
        <v>182.22</v>
      </c>
      <c r="J82" s="111">
        <v>156.79</v>
      </c>
      <c r="K82" s="111">
        <v>158.33000000000001</v>
      </c>
      <c r="L82" s="111">
        <v>144.9</v>
      </c>
      <c r="M82" s="111">
        <v>146.68</v>
      </c>
      <c r="N82" s="111">
        <v>163.09</v>
      </c>
      <c r="O82" s="111">
        <v>180.68</v>
      </c>
      <c r="P82" s="111">
        <v>194.76</v>
      </c>
      <c r="Q82" s="111">
        <v>152.02000000000001</v>
      </c>
      <c r="R82" s="111">
        <v>141.82</v>
      </c>
      <c r="S82" s="111">
        <v>166.11</v>
      </c>
      <c r="T82" s="111">
        <v>144.6</v>
      </c>
      <c r="U82" s="111">
        <v>164.41</v>
      </c>
      <c r="V82" s="111">
        <v>164</v>
      </c>
      <c r="X82" s="109">
        <f t="shared" si="16"/>
        <v>-0.5755855833568968</v>
      </c>
      <c r="Y82" s="109">
        <f t="shared" si="17"/>
        <v>-3.267453549478605</v>
      </c>
      <c r="Z82" s="109">
        <f t="shared" si="18"/>
        <v>-1.4527626092942447</v>
      </c>
      <c r="AA82" s="109">
        <f t="shared" si="19"/>
        <v>1.2459235394979729</v>
      </c>
      <c r="AB82" s="109"/>
      <c r="AC82" s="109">
        <f t="shared" si="20"/>
        <v>-0.24937655860348917</v>
      </c>
    </row>
    <row r="83" spans="1:29" ht="18.75" customHeight="1">
      <c r="A83" s="63" t="s">
        <v>55</v>
      </c>
      <c r="B83" s="111">
        <v>990.23</v>
      </c>
      <c r="C83" s="111">
        <v>956.9</v>
      </c>
      <c r="D83" s="111">
        <v>1030.1500000000001</v>
      </c>
      <c r="E83" s="111">
        <v>980.37</v>
      </c>
      <c r="F83" s="111">
        <v>1076.49</v>
      </c>
      <c r="G83" s="111">
        <v>984.76</v>
      </c>
      <c r="H83" s="111">
        <v>1033.7</v>
      </c>
      <c r="I83" s="111">
        <v>951.7</v>
      </c>
      <c r="J83" s="111">
        <v>967.94</v>
      </c>
      <c r="K83" s="111">
        <v>1110.3800000000001</v>
      </c>
      <c r="L83" s="111">
        <v>1067.3800000000001</v>
      </c>
      <c r="M83" s="111">
        <v>1143.5</v>
      </c>
      <c r="N83" s="111">
        <v>1077.28</v>
      </c>
      <c r="O83" s="111">
        <v>1199.0999999999999</v>
      </c>
      <c r="P83" s="111">
        <v>1257.3</v>
      </c>
      <c r="Q83" s="111">
        <v>1386.29</v>
      </c>
      <c r="R83" s="111">
        <v>1265.6399999999999</v>
      </c>
      <c r="S83" s="111">
        <v>1512.1</v>
      </c>
      <c r="T83" s="111">
        <v>1505.75</v>
      </c>
      <c r="U83" s="111">
        <v>1671.53</v>
      </c>
      <c r="V83" s="111">
        <v>1486.77</v>
      </c>
      <c r="X83" s="109">
        <f t="shared" si="16"/>
        <v>2.0529082415393862</v>
      </c>
      <c r="Y83" s="109">
        <f t="shared" si="17"/>
        <v>-0.1107243096897581</v>
      </c>
      <c r="Z83" s="109">
        <f t="shared" si="18"/>
        <v>1.6243386377405411</v>
      </c>
      <c r="AA83" s="109">
        <f t="shared" si="19"/>
        <v>3.3695136259421998</v>
      </c>
      <c r="AB83" s="109"/>
      <c r="AC83" s="109">
        <f t="shared" si="20"/>
        <v>-11.053346335393321</v>
      </c>
    </row>
    <row r="84" spans="1:29" ht="18.75" customHeight="1">
      <c r="A84" s="63" t="s">
        <v>56</v>
      </c>
      <c r="B84" s="111">
        <v>816.92</v>
      </c>
      <c r="C84" s="111">
        <v>977.1</v>
      </c>
      <c r="D84" s="111">
        <v>768.58</v>
      </c>
      <c r="E84" s="111">
        <v>853.31</v>
      </c>
      <c r="F84" s="111">
        <v>846.72</v>
      </c>
      <c r="G84" s="111">
        <v>832.64</v>
      </c>
      <c r="H84" s="111">
        <v>853.94</v>
      </c>
      <c r="I84" s="111">
        <v>670.18</v>
      </c>
      <c r="J84" s="111">
        <v>648.83000000000004</v>
      </c>
      <c r="K84" s="111">
        <v>643.99</v>
      </c>
      <c r="L84" s="111">
        <v>769.87</v>
      </c>
      <c r="M84" s="111">
        <v>630.65</v>
      </c>
      <c r="N84" s="111">
        <v>659.45</v>
      </c>
      <c r="O84" s="111">
        <v>705.31</v>
      </c>
      <c r="P84" s="111">
        <v>705.67</v>
      </c>
      <c r="Q84" s="111">
        <v>807.08</v>
      </c>
      <c r="R84" s="111">
        <v>723.53000000000009</v>
      </c>
      <c r="S84" s="111">
        <v>794.62999999999988</v>
      </c>
      <c r="T84" s="111">
        <v>740.67</v>
      </c>
      <c r="U84" s="111">
        <v>776.15</v>
      </c>
      <c r="V84" s="111">
        <v>737.34</v>
      </c>
      <c r="X84" s="109">
        <f t="shared" si="16"/>
        <v>-0.51114943907621946</v>
      </c>
      <c r="Y84" s="109">
        <f t="shared" si="17"/>
        <v>0.38193160766959444</v>
      </c>
      <c r="Z84" s="109">
        <f t="shared" si="18"/>
        <v>-1.5553713237450584</v>
      </c>
      <c r="AA84" s="109">
        <f t="shared" si="19"/>
        <v>-0.43079494398947649</v>
      </c>
      <c r="AB84" s="109"/>
      <c r="AC84" s="109">
        <f t="shared" si="20"/>
        <v>-5.0003221026863294</v>
      </c>
    </row>
    <row r="85" spans="1:29" ht="18.75" customHeight="1">
      <c r="A85" s="63" t="s">
        <v>57</v>
      </c>
      <c r="B85" s="111">
        <v>58.83</v>
      </c>
      <c r="C85" s="111">
        <v>39.380000000000003</v>
      </c>
      <c r="D85" s="111">
        <v>37.93</v>
      </c>
      <c r="E85" s="111">
        <v>43.78</v>
      </c>
      <c r="F85" s="111">
        <v>57.79</v>
      </c>
      <c r="G85" s="111">
        <v>59.51</v>
      </c>
      <c r="H85" s="111">
        <v>54.61</v>
      </c>
      <c r="I85" s="111">
        <v>57.63</v>
      </c>
      <c r="J85" s="111">
        <v>70.680000000000007</v>
      </c>
      <c r="K85" s="111">
        <v>92.31</v>
      </c>
      <c r="L85" s="111">
        <v>97.25</v>
      </c>
      <c r="M85" s="111">
        <v>94.7</v>
      </c>
      <c r="N85" s="111">
        <v>67.569999999999993</v>
      </c>
      <c r="O85" s="111">
        <v>89.98</v>
      </c>
      <c r="P85" s="111">
        <v>83.33</v>
      </c>
      <c r="Q85" s="111">
        <v>97.46</v>
      </c>
      <c r="R85" s="111">
        <v>86.57</v>
      </c>
      <c r="S85" s="111">
        <v>106.65</v>
      </c>
      <c r="T85" s="111">
        <v>103.5</v>
      </c>
      <c r="U85" s="111">
        <v>116.91</v>
      </c>
      <c r="V85" s="111">
        <v>109.9</v>
      </c>
      <c r="X85" s="109">
        <f t="shared" si="16"/>
        <v>3.1739225466357324</v>
      </c>
      <c r="Y85" s="109">
        <f t="shared" si="17"/>
        <v>0.23011309031406579</v>
      </c>
      <c r="Z85" s="109">
        <f t="shared" si="18"/>
        <v>10.321442539564508</v>
      </c>
      <c r="AA85" s="109">
        <f t="shared" si="19"/>
        <v>1.2303662779862501</v>
      </c>
      <c r="AB85" s="109"/>
      <c r="AC85" s="109">
        <f t="shared" si="20"/>
        <v>-5.9960653494140717</v>
      </c>
    </row>
    <row r="86" spans="1:29" ht="18.75" customHeight="1">
      <c r="A86" s="63" t="s">
        <v>58</v>
      </c>
      <c r="B86" s="111">
        <v>74.03</v>
      </c>
      <c r="C86" s="111">
        <v>66.27</v>
      </c>
      <c r="D86" s="111">
        <v>64.95</v>
      </c>
      <c r="E86" s="111">
        <v>62.69</v>
      </c>
      <c r="F86" s="111">
        <v>55.62</v>
      </c>
      <c r="G86" s="111">
        <v>39.96</v>
      </c>
      <c r="H86" s="111">
        <v>39.43</v>
      </c>
      <c r="I86" s="111">
        <v>37.39</v>
      </c>
      <c r="J86" s="111">
        <v>40.42</v>
      </c>
      <c r="K86" s="111">
        <v>49.23</v>
      </c>
      <c r="L86" s="111">
        <v>57.69</v>
      </c>
      <c r="M86" s="111">
        <v>54.49</v>
      </c>
      <c r="N86" s="111">
        <v>52.08</v>
      </c>
      <c r="O86" s="111">
        <v>62.34</v>
      </c>
      <c r="P86" s="111">
        <v>67.25</v>
      </c>
      <c r="Q86" s="111">
        <v>66.03</v>
      </c>
      <c r="R86" s="111">
        <v>69.34</v>
      </c>
      <c r="S86" s="111">
        <v>73.87</v>
      </c>
      <c r="T86" s="111">
        <v>69.94</v>
      </c>
      <c r="U86" s="111">
        <v>79.459999999999994</v>
      </c>
      <c r="V86" s="111">
        <v>79.459999999999994</v>
      </c>
      <c r="X86" s="109">
        <f t="shared" si="16"/>
        <v>0.35454369419911647</v>
      </c>
      <c r="Y86" s="109">
        <f t="shared" si="17"/>
        <v>-11.601774717419811</v>
      </c>
      <c r="Z86" s="109">
        <f t="shared" si="18"/>
        <v>7.6205015991023695</v>
      </c>
      <c r="AA86" s="109">
        <f t="shared" si="19"/>
        <v>3.2535048145212908</v>
      </c>
      <c r="AB86" s="109"/>
      <c r="AC86" s="109">
        <f t="shared" si="20"/>
        <v>0</v>
      </c>
    </row>
    <row r="87" spans="1:29" ht="18.75" customHeight="1">
      <c r="A87" s="123" t="s">
        <v>59</v>
      </c>
      <c r="B87" s="124">
        <v>2669.18</v>
      </c>
      <c r="C87" s="124">
        <v>2700.99</v>
      </c>
      <c r="D87" s="124">
        <v>2733.23</v>
      </c>
      <c r="E87" s="124">
        <v>2669.99</v>
      </c>
      <c r="F87" s="124">
        <v>2924.94</v>
      </c>
      <c r="G87" s="124">
        <v>2857</v>
      </c>
      <c r="H87" s="124">
        <v>2683.87</v>
      </c>
      <c r="I87" s="124">
        <v>2777.02</v>
      </c>
      <c r="J87" s="124">
        <v>2971.86</v>
      </c>
      <c r="K87" s="124">
        <v>2688.18</v>
      </c>
      <c r="L87" s="124">
        <v>2692.37</v>
      </c>
      <c r="M87" s="124">
        <v>2647.93</v>
      </c>
      <c r="N87" s="124">
        <v>2560.09</v>
      </c>
      <c r="O87" s="124">
        <v>2424.6</v>
      </c>
      <c r="P87" s="124">
        <v>2586.66</v>
      </c>
      <c r="Q87" s="124">
        <v>2706.34</v>
      </c>
      <c r="R87" s="124">
        <v>2690.3300000000004</v>
      </c>
      <c r="S87" s="124">
        <v>2779.2900000000004</v>
      </c>
      <c r="T87" s="124">
        <v>2740.38</v>
      </c>
      <c r="U87" s="124">
        <v>2803.41</v>
      </c>
      <c r="V87" s="124">
        <v>2820.95</v>
      </c>
      <c r="X87" s="106">
        <f t="shared" si="16"/>
        <v>0.27689463958733285</v>
      </c>
      <c r="Y87" s="106">
        <f t="shared" si="17"/>
        <v>1.3693065723730857</v>
      </c>
      <c r="Z87" s="106">
        <f t="shared" si="18"/>
        <v>-1.1799884139269023</v>
      </c>
      <c r="AA87" s="106">
        <f t="shared" si="19"/>
        <v>0.46760850260278986</v>
      </c>
      <c r="AB87" s="109"/>
      <c r="AC87" s="106">
        <f t="shared" si="20"/>
        <v>0.62566659889206233</v>
      </c>
    </row>
    <row r="88" spans="1:29" ht="18.75" customHeight="1">
      <c r="A88" s="63" t="s">
        <v>60</v>
      </c>
      <c r="B88" s="111">
        <v>1815</v>
      </c>
      <c r="C88" s="111">
        <v>1866.49</v>
      </c>
      <c r="D88" s="111">
        <v>1862.34</v>
      </c>
      <c r="E88" s="111">
        <v>1849.54</v>
      </c>
      <c r="F88" s="111">
        <v>2090.41</v>
      </c>
      <c r="G88" s="111">
        <v>2014.28</v>
      </c>
      <c r="H88" s="111">
        <v>1862.93</v>
      </c>
      <c r="I88" s="111">
        <v>1966.49</v>
      </c>
      <c r="J88" s="111">
        <v>2156.7199999999998</v>
      </c>
      <c r="K88" s="111">
        <v>1864.9</v>
      </c>
      <c r="L88" s="111">
        <v>1885.61</v>
      </c>
      <c r="M88" s="111">
        <v>1848.36</v>
      </c>
      <c r="N88" s="111">
        <v>1762.81</v>
      </c>
      <c r="O88" s="111">
        <v>1639.69</v>
      </c>
      <c r="P88" s="111">
        <v>1741.25</v>
      </c>
      <c r="Q88" s="111">
        <v>1834.09</v>
      </c>
      <c r="R88" s="111">
        <v>1847.21</v>
      </c>
      <c r="S88" s="111">
        <v>1928.71</v>
      </c>
      <c r="T88" s="111">
        <v>1890.52</v>
      </c>
      <c r="U88" s="111">
        <v>1955.55</v>
      </c>
      <c r="V88" s="111">
        <v>1956.39</v>
      </c>
      <c r="X88" s="109">
        <f t="shared" si="16"/>
        <v>0.37578164799791924</v>
      </c>
      <c r="Y88" s="109">
        <f t="shared" si="17"/>
        <v>2.1053838303428662</v>
      </c>
      <c r="Z88" s="109">
        <f t="shared" si="18"/>
        <v>-1.3115321789177847</v>
      </c>
      <c r="AA88" s="109">
        <f t="shared" si="19"/>
        <v>0.36917540248342373</v>
      </c>
      <c r="AB88" s="109"/>
      <c r="AC88" s="109">
        <f t="shared" si="20"/>
        <v>4.2954667484858253E-2</v>
      </c>
    </row>
    <row r="89" spans="1:29" ht="18.75" customHeight="1">
      <c r="A89" s="125" t="s">
        <v>61</v>
      </c>
      <c r="B89" s="111">
        <v>793.64</v>
      </c>
      <c r="C89" s="111">
        <v>840.29</v>
      </c>
      <c r="D89" s="111">
        <v>833.63</v>
      </c>
      <c r="E89" s="111">
        <v>883.71</v>
      </c>
      <c r="F89" s="111">
        <v>1174.81</v>
      </c>
      <c r="G89" s="111">
        <v>996.23</v>
      </c>
      <c r="H89" s="111">
        <v>807.54</v>
      </c>
      <c r="I89" s="111">
        <v>803.99</v>
      </c>
      <c r="J89" s="111">
        <v>1051.6500000000001</v>
      </c>
      <c r="K89" s="111">
        <v>716.94</v>
      </c>
      <c r="L89" s="111">
        <v>740.97</v>
      </c>
      <c r="M89" s="111">
        <v>698.74</v>
      </c>
      <c r="N89" s="111">
        <v>614.6</v>
      </c>
      <c r="O89" s="111">
        <v>526.01</v>
      </c>
      <c r="P89" s="111">
        <v>614.6</v>
      </c>
      <c r="Q89" s="111">
        <v>645.74</v>
      </c>
      <c r="R89" s="111">
        <v>618.02</v>
      </c>
      <c r="S89" s="111">
        <v>624.21</v>
      </c>
      <c r="T89" s="111">
        <v>563.41</v>
      </c>
      <c r="U89" s="111">
        <v>597.04999999999995</v>
      </c>
      <c r="V89" s="111">
        <v>636.45000000000005</v>
      </c>
      <c r="X89" s="109">
        <f t="shared" si="16"/>
        <v>-1.0975529385604088</v>
      </c>
      <c r="Y89" s="109">
        <f t="shared" si="17"/>
        <v>4.6519231115873971</v>
      </c>
      <c r="Z89" s="109">
        <f t="shared" si="18"/>
        <v>-5.7485149414589714</v>
      </c>
      <c r="AA89" s="109">
        <f t="shared" si="19"/>
        <v>-1.5090409023231777</v>
      </c>
      <c r="AB89" s="109"/>
      <c r="AC89" s="109">
        <f t="shared" si="20"/>
        <v>6.599112302152264</v>
      </c>
    </row>
    <row r="90" spans="1:29" ht="18.75" customHeight="1">
      <c r="A90" s="125" t="s">
        <v>62</v>
      </c>
      <c r="B90" s="111">
        <v>402.19</v>
      </c>
      <c r="C90" s="111">
        <v>419.64</v>
      </c>
      <c r="D90" s="111">
        <v>415.61</v>
      </c>
      <c r="E90" s="111">
        <v>426.99</v>
      </c>
      <c r="F90" s="111">
        <v>417.66</v>
      </c>
      <c r="G90" s="111">
        <v>456.33</v>
      </c>
      <c r="H90" s="111">
        <v>461.23</v>
      </c>
      <c r="I90" s="111">
        <v>507.91</v>
      </c>
      <c r="J90" s="111">
        <v>506.31</v>
      </c>
      <c r="K90" s="111">
        <v>489.86</v>
      </c>
      <c r="L90" s="111">
        <v>472.73</v>
      </c>
      <c r="M90" s="111">
        <v>479.58</v>
      </c>
      <c r="N90" s="111">
        <v>480.27</v>
      </c>
      <c r="O90" s="111">
        <v>446.99</v>
      </c>
      <c r="P90" s="111">
        <v>458.17</v>
      </c>
      <c r="Q90" s="111">
        <v>486.04</v>
      </c>
      <c r="R90" s="111">
        <v>498</v>
      </c>
      <c r="S90" s="111">
        <v>547.49</v>
      </c>
      <c r="T90" s="111">
        <v>568.29</v>
      </c>
      <c r="U90" s="111">
        <v>579.49</v>
      </c>
      <c r="V90" s="111">
        <v>566.74</v>
      </c>
      <c r="X90" s="109">
        <f t="shared" si="16"/>
        <v>1.7296686386623072</v>
      </c>
      <c r="Y90" s="109">
        <f t="shared" si="17"/>
        <v>2.5580017874617722</v>
      </c>
      <c r="Z90" s="109">
        <f t="shared" si="18"/>
        <v>0.70866259284441124</v>
      </c>
      <c r="AA90" s="109">
        <f t="shared" si="19"/>
        <v>1.8303110079076479</v>
      </c>
      <c r="AB90" s="109"/>
      <c r="AC90" s="109">
        <f t="shared" si="20"/>
        <v>-2.2002105299487482</v>
      </c>
    </row>
    <row r="91" spans="1:29" ht="18.75" customHeight="1">
      <c r="A91" s="125" t="s">
        <v>63</v>
      </c>
      <c r="B91" s="111">
        <v>191.65</v>
      </c>
      <c r="C91" s="111">
        <v>174.25</v>
      </c>
      <c r="D91" s="111">
        <v>186.62</v>
      </c>
      <c r="E91" s="111">
        <v>178.69</v>
      </c>
      <c r="F91" s="111">
        <v>183.04</v>
      </c>
      <c r="G91" s="111">
        <v>180.44</v>
      </c>
      <c r="H91" s="111">
        <v>179.62</v>
      </c>
      <c r="I91" s="111">
        <v>185.51</v>
      </c>
      <c r="J91" s="111">
        <v>164.69</v>
      </c>
      <c r="K91" s="111">
        <v>132.88999999999999</v>
      </c>
      <c r="L91" s="111">
        <v>143.24</v>
      </c>
      <c r="M91" s="111">
        <v>143.13</v>
      </c>
      <c r="N91" s="111">
        <v>130.9</v>
      </c>
      <c r="O91" s="111">
        <v>127.44</v>
      </c>
      <c r="P91" s="111">
        <v>137.46</v>
      </c>
      <c r="Q91" s="111">
        <v>140.51</v>
      </c>
      <c r="R91" s="111">
        <v>141.38999999999999</v>
      </c>
      <c r="S91" s="111">
        <v>150.13</v>
      </c>
      <c r="T91" s="111">
        <v>165.05</v>
      </c>
      <c r="U91" s="111">
        <v>171.97</v>
      </c>
      <c r="V91" s="111">
        <v>154.77000000000001</v>
      </c>
      <c r="X91" s="109">
        <f t="shared" si="16"/>
        <v>-1.0629634269368249</v>
      </c>
      <c r="Y91" s="109">
        <f t="shared" si="17"/>
        <v>-1.1982131485949621</v>
      </c>
      <c r="Z91" s="109">
        <f t="shared" si="18"/>
        <v>-4.5125493060444777</v>
      </c>
      <c r="AA91" s="109">
        <f t="shared" si="19"/>
        <v>0.77719055630820488</v>
      </c>
      <c r="AB91" s="109"/>
      <c r="AC91" s="109">
        <f t="shared" si="20"/>
        <v>-10.001744490318073</v>
      </c>
    </row>
    <row r="92" spans="1:29" ht="18.75" customHeight="1">
      <c r="A92" s="125" t="s">
        <v>64</v>
      </c>
      <c r="B92" s="111">
        <v>379.15</v>
      </c>
      <c r="C92" s="111">
        <v>400.36</v>
      </c>
      <c r="D92" s="111">
        <v>388.57</v>
      </c>
      <c r="E92" s="111">
        <v>353.95</v>
      </c>
      <c r="F92" s="111">
        <v>383.47</v>
      </c>
      <c r="G92" s="111">
        <v>386.58</v>
      </c>
      <c r="H92" s="111">
        <v>373.62</v>
      </c>
      <c r="I92" s="111">
        <v>408.31</v>
      </c>
      <c r="J92" s="111">
        <v>419.07</v>
      </c>
      <c r="K92" s="111">
        <v>428.33</v>
      </c>
      <c r="L92" s="111">
        <v>442.6</v>
      </c>
      <c r="M92" s="111">
        <v>437.09</v>
      </c>
      <c r="N92" s="111">
        <v>438.25</v>
      </c>
      <c r="O92" s="111">
        <v>438.62</v>
      </c>
      <c r="P92" s="111">
        <v>441.07</v>
      </c>
      <c r="Q92" s="111">
        <v>467.52</v>
      </c>
      <c r="R92" s="111">
        <v>488.3</v>
      </c>
      <c r="S92" s="111">
        <v>513.74</v>
      </c>
      <c r="T92" s="111">
        <v>504.8</v>
      </c>
      <c r="U92" s="111">
        <v>516.05999999999995</v>
      </c>
      <c r="V92" s="111">
        <v>509.87</v>
      </c>
      <c r="X92" s="109">
        <f t="shared" si="16"/>
        <v>1.492142358097337</v>
      </c>
      <c r="Y92" s="109">
        <f t="shared" si="17"/>
        <v>0.38889277778986209</v>
      </c>
      <c r="Z92" s="109">
        <f t="shared" si="18"/>
        <v>2.7435117128694397</v>
      </c>
      <c r="AA92" s="109">
        <f t="shared" si="19"/>
        <v>1.4249506324421457</v>
      </c>
      <c r="AB92" s="109"/>
      <c r="AC92" s="109">
        <f t="shared" si="20"/>
        <v>-1.1994729295043098</v>
      </c>
    </row>
    <row r="93" spans="1:29" ht="18.75" customHeight="1">
      <c r="A93" s="125" t="s">
        <v>65</v>
      </c>
      <c r="B93" s="111">
        <v>48.370000000000118</v>
      </c>
      <c r="C93" s="111">
        <v>31.950000000000045</v>
      </c>
      <c r="D93" s="111">
        <v>37.910000000000025</v>
      </c>
      <c r="E93" s="111">
        <v>6.1999999999999318</v>
      </c>
      <c r="F93" s="111">
        <v>-68.570000000000164</v>
      </c>
      <c r="G93" s="111">
        <v>-5.2999999999999545</v>
      </c>
      <c r="H93" s="111">
        <v>40.920000000000073</v>
      </c>
      <c r="I93" s="111">
        <v>60.769999999999925</v>
      </c>
      <c r="J93" s="111">
        <v>14.999999999999773</v>
      </c>
      <c r="K93" s="111">
        <v>96.880000000000052</v>
      </c>
      <c r="L93" s="111">
        <v>86.069999999999823</v>
      </c>
      <c r="M93" s="111">
        <v>89.82</v>
      </c>
      <c r="N93" s="111">
        <v>98.790000000000077</v>
      </c>
      <c r="O93" s="111">
        <v>100.63</v>
      </c>
      <c r="P93" s="111">
        <v>89.949999999999989</v>
      </c>
      <c r="Q93" s="111">
        <v>94.279999999999973</v>
      </c>
      <c r="R93" s="111">
        <v>101.50000000000006</v>
      </c>
      <c r="S93" s="111">
        <v>93.139999999999986</v>
      </c>
      <c r="T93" s="111">
        <v>88.970000000000198</v>
      </c>
      <c r="U93" s="111">
        <v>90.980000000000018</v>
      </c>
      <c r="V93" s="111">
        <v>88.560000000000059</v>
      </c>
      <c r="X93" s="109">
        <f t="shared" si="16"/>
        <v>3.0701898569355235</v>
      </c>
      <c r="Y93" s="109">
        <f t="shared" si="17"/>
        <v>-164.25988684113219</v>
      </c>
      <c r="Z93" s="109">
        <f t="shared" si="18"/>
        <v>-274.62852537060809</v>
      </c>
      <c r="AA93" s="109">
        <f t="shared" si="19"/>
        <v>0.28560076149690694</v>
      </c>
      <c r="AB93" s="109"/>
      <c r="AC93" s="109">
        <f t="shared" si="20"/>
        <v>-2.6599252582984816</v>
      </c>
    </row>
    <row r="94" spans="1:29" ht="18.75" customHeight="1">
      <c r="A94" s="63" t="s">
        <v>66</v>
      </c>
      <c r="B94" s="111">
        <v>856.23</v>
      </c>
      <c r="C94" s="111">
        <v>839.07</v>
      </c>
      <c r="D94" s="111">
        <v>874.23</v>
      </c>
      <c r="E94" s="111">
        <v>828.71</v>
      </c>
      <c r="F94" s="111">
        <v>852.67</v>
      </c>
      <c r="G94" s="111">
        <v>856.19</v>
      </c>
      <c r="H94" s="111">
        <v>830.21</v>
      </c>
      <c r="I94" s="111">
        <v>824.14</v>
      </c>
      <c r="J94" s="111">
        <v>837.24</v>
      </c>
      <c r="K94" s="111">
        <v>823.89</v>
      </c>
      <c r="L94" s="111">
        <v>809.25</v>
      </c>
      <c r="M94" s="111">
        <v>801.75</v>
      </c>
      <c r="N94" s="111">
        <v>798.37</v>
      </c>
      <c r="O94" s="111">
        <v>783.32</v>
      </c>
      <c r="P94" s="111">
        <v>843.39</v>
      </c>
      <c r="Q94" s="111">
        <v>871.19</v>
      </c>
      <c r="R94" s="111">
        <v>843.12</v>
      </c>
      <c r="S94" s="111">
        <v>850.58000000000015</v>
      </c>
      <c r="T94" s="111">
        <v>849.05</v>
      </c>
      <c r="U94" s="111">
        <v>849.13</v>
      </c>
      <c r="V94" s="111">
        <v>865.3</v>
      </c>
      <c r="X94" s="109">
        <f t="shared" si="16"/>
        <v>5.2700061471955273E-2</v>
      </c>
      <c r="Y94" s="109">
        <f t="shared" si="17"/>
        <v>-9.3434585295426587E-4</v>
      </c>
      <c r="Z94" s="109">
        <f t="shared" si="18"/>
        <v>-1.1213538542794943</v>
      </c>
      <c r="AA94" s="109">
        <f t="shared" si="19"/>
        <v>0.67193114368893081</v>
      </c>
      <c r="AB94" s="109"/>
      <c r="AC94" s="109">
        <f t="shared" si="20"/>
        <v>1.9043020503338663</v>
      </c>
    </row>
    <row r="95" spans="1:29" ht="18.75" customHeight="1">
      <c r="A95" s="125" t="s">
        <v>67</v>
      </c>
      <c r="B95" s="111">
        <v>701.35</v>
      </c>
      <c r="C95" s="111">
        <v>674.39</v>
      </c>
      <c r="D95" s="111">
        <v>705.77</v>
      </c>
      <c r="E95" s="111">
        <v>663.12</v>
      </c>
      <c r="F95" s="111">
        <v>683.91</v>
      </c>
      <c r="G95" s="111">
        <v>699.8</v>
      </c>
      <c r="H95" s="111">
        <v>673.86</v>
      </c>
      <c r="I95" s="111">
        <v>665.41</v>
      </c>
      <c r="J95" s="111">
        <v>677.75</v>
      </c>
      <c r="K95" s="111">
        <v>666.05</v>
      </c>
      <c r="L95" s="111">
        <v>642.87</v>
      </c>
      <c r="M95" s="111">
        <v>639.51</v>
      </c>
      <c r="N95" s="111">
        <v>642.01</v>
      </c>
      <c r="O95" s="111">
        <v>609.86</v>
      </c>
      <c r="P95" s="111">
        <v>659.04</v>
      </c>
      <c r="Q95" s="111">
        <v>666.94</v>
      </c>
      <c r="R95" s="111">
        <v>637.31000000000006</v>
      </c>
      <c r="S95" s="111">
        <v>640.16000000000008</v>
      </c>
      <c r="T95" s="111">
        <v>646.37</v>
      </c>
      <c r="U95" s="111">
        <v>646.11</v>
      </c>
      <c r="V95" s="111">
        <v>655.8</v>
      </c>
      <c r="X95" s="109">
        <f t="shared" si="16"/>
        <v>-0.33519289388558304</v>
      </c>
      <c r="Y95" s="109">
        <f t="shared" si="17"/>
        <v>-4.4239596045503315E-2</v>
      </c>
      <c r="Z95" s="109">
        <f t="shared" si="18"/>
        <v>-1.6827224387605422</v>
      </c>
      <c r="AA95" s="109">
        <f t="shared" si="19"/>
        <v>0.19933178126092521</v>
      </c>
      <c r="AB95" s="109"/>
      <c r="AC95" s="109">
        <f t="shared" si="20"/>
        <v>1.4997446255281517</v>
      </c>
    </row>
    <row r="96" spans="1:29" ht="18.75" customHeight="1">
      <c r="A96" s="125" t="s">
        <v>68</v>
      </c>
      <c r="B96" s="111">
        <v>115.72</v>
      </c>
      <c r="C96" s="111">
        <v>122.74</v>
      </c>
      <c r="D96" s="111">
        <v>123.93</v>
      </c>
      <c r="E96" s="111">
        <v>125.8</v>
      </c>
      <c r="F96" s="111">
        <v>130.76</v>
      </c>
      <c r="G96" s="111">
        <v>115.06</v>
      </c>
      <c r="H96" s="111">
        <v>116.35</v>
      </c>
      <c r="I96" s="111">
        <v>116.88</v>
      </c>
      <c r="J96" s="111">
        <v>118.62</v>
      </c>
      <c r="K96" s="111">
        <v>117.52</v>
      </c>
      <c r="L96" s="111">
        <v>125</v>
      </c>
      <c r="M96" s="111">
        <v>119.21</v>
      </c>
      <c r="N96" s="111">
        <v>116.31</v>
      </c>
      <c r="O96" s="111">
        <v>122.91</v>
      </c>
      <c r="P96" s="111">
        <v>129.30000000000001</v>
      </c>
      <c r="Q96" s="111">
        <v>142.47</v>
      </c>
      <c r="R96" s="111">
        <v>137.75</v>
      </c>
      <c r="S96" s="111">
        <v>139.99</v>
      </c>
      <c r="T96" s="111">
        <v>137.47999999999999</v>
      </c>
      <c r="U96" s="111">
        <v>136.44999999999999</v>
      </c>
      <c r="V96" s="111">
        <v>143.28</v>
      </c>
      <c r="X96" s="109">
        <f t="shared" si="16"/>
        <v>1.0738613301814803</v>
      </c>
      <c r="Y96" s="109">
        <f t="shared" si="17"/>
        <v>-0.11432956734879207</v>
      </c>
      <c r="Z96" s="109">
        <f t="shared" si="18"/>
        <v>1.6710078469408973</v>
      </c>
      <c r="AA96" s="109">
        <f t="shared" si="19"/>
        <v>1.3742270791461175</v>
      </c>
      <c r="AB96" s="109"/>
      <c r="AC96" s="109">
        <f t="shared" si="20"/>
        <v>5.0054965188713911</v>
      </c>
    </row>
    <row r="97" spans="1:30" ht="18.75" customHeight="1">
      <c r="A97" s="125" t="s">
        <v>69</v>
      </c>
      <c r="B97" s="111">
        <v>32.74</v>
      </c>
      <c r="C97" s="111">
        <v>44.15</v>
      </c>
      <c r="D97" s="111">
        <v>45.44</v>
      </c>
      <c r="E97" s="111">
        <v>42.83</v>
      </c>
      <c r="F97" s="111">
        <v>40.090000000000003</v>
      </c>
      <c r="G97" s="111">
        <v>35.25</v>
      </c>
      <c r="H97" s="111">
        <v>36.93</v>
      </c>
      <c r="I97" s="111">
        <v>41.35</v>
      </c>
      <c r="J97" s="111">
        <v>39.159999999999997</v>
      </c>
      <c r="K97" s="111">
        <v>38.97</v>
      </c>
      <c r="L97" s="111">
        <v>41.23</v>
      </c>
      <c r="M97" s="111">
        <v>42.77</v>
      </c>
      <c r="N97" s="111">
        <v>39.14</v>
      </c>
      <c r="O97" s="111">
        <v>48.71</v>
      </c>
      <c r="P97" s="111">
        <v>52.79</v>
      </c>
      <c r="Q97" s="111">
        <v>61.72</v>
      </c>
      <c r="R97" s="111">
        <v>68.06</v>
      </c>
      <c r="S97" s="111">
        <v>70.430000000000007</v>
      </c>
      <c r="T97" s="111">
        <v>65.66</v>
      </c>
      <c r="U97" s="111">
        <v>67.36</v>
      </c>
      <c r="V97" s="111">
        <v>66.489999999999995</v>
      </c>
      <c r="X97" s="109">
        <f t="shared" si="16"/>
        <v>3.6057557186180311</v>
      </c>
      <c r="Y97" s="109">
        <f t="shared" si="17"/>
        <v>1.4883260367731799</v>
      </c>
      <c r="Z97" s="109">
        <f t="shared" si="18"/>
        <v>3.1836396008105616</v>
      </c>
      <c r="AA97" s="109">
        <f t="shared" si="19"/>
        <v>4.8948822589642837</v>
      </c>
      <c r="AB97" s="109"/>
      <c r="AC97" s="109">
        <f t="shared" si="20"/>
        <v>-1.2915676959620019</v>
      </c>
    </row>
    <row r="98" spans="1:30" ht="18.75" customHeight="1">
      <c r="A98" s="126" t="s">
        <v>70</v>
      </c>
      <c r="B98" s="124">
        <v>129.63</v>
      </c>
      <c r="C98" s="124">
        <v>135.19</v>
      </c>
      <c r="D98" s="124">
        <v>141.57</v>
      </c>
      <c r="E98" s="124">
        <v>135.61000000000001</v>
      </c>
      <c r="F98" s="124">
        <v>148.35</v>
      </c>
      <c r="G98" s="124">
        <v>147.87</v>
      </c>
      <c r="H98" s="124">
        <v>155.11000000000001</v>
      </c>
      <c r="I98" s="124">
        <v>158.57</v>
      </c>
      <c r="J98" s="124">
        <v>182.13</v>
      </c>
      <c r="K98" s="124">
        <v>164.66</v>
      </c>
      <c r="L98" s="124">
        <v>162.78</v>
      </c>
      <c r="M98" s="124">
        <v>150.38999999999999</v>
      </c>
      <c r="N98" s="124">
        <v>147.26</v>
      </c>
      <c r="O98" s="124">
        <v>141.58000000000001</v>
      </c>
      <c r="P98" s="124">
        <v>139.24</v>
      </c>
      <c r="Q98" s="124">
        <v>140.88999999999999</v>
      </c>
      <c r="R98" s="124">
        <v>155.1</v>
      </c>
      <c r="S98" s="124">
        <v>169.43</v>
      </c>
      <c r="T98" s="124">
        <v>192.93</v>
      </c>
      <c r="U98" s="124">
        <v>193.22</v>
      </c>
      <c r="V98" s="124">
        <v>193.29</v>
      </c>
      <c r="X98" s="106">
        <f t="shared" si="16"/>
        <v>2.0176213450852742</v>
      </c>
      <c r="Y98" s="106">
        <f t="shared" si="17"/>
        <v>2.6679547140441962</v>
      </c>
      <c r="Z98" s="106">
        <f t="shared" si="18"/>
        <v>1.9398978947957612</v>
      </c>
      <c r="AA98" s="106">
        <f t="shared" si="19"/>
        <v>1.7327616788459954</v>
      </c>
      <c r="AB98" s="109"/>
      <c r="AC98" s="106">
        <f t="shared" si="20"/>
        <v>3.622813373356442E-2</v>
      </c>
    </row>
    <row r="99" spans="1:30" ht="18.75" customHeight="1">
      <c r="A99" s="126" t="s">
        <v>71</v>
      </c>
      <c r="B99" s="124">
        <v>189.18</v>
      </c>
      <c r="C99" s="124">
        <v>185.68</v>
      </c>
      <c r="D99" s="124">
        <v>205.32</v>
      </c>
      <c r="E99" s="124">
        <v>196.54</v>
      </c>
      <c r="F99" s="124">
        <v>196.64</v>
      </c>
      <c r="G99" s="124">
        <v>207.77</v>
      </c>
      <c r="H99" s="124">
        <v>199.21</v>
      </c>
      <c r="I99" s="124">
        <v>187.14</v>
      </c>
      <c r="J99" s="124">
        <v>201.59</v>
      </c>
      <c r="K99" s="124">
        <v>176.86</v>
      </c>
      <c r="L99" s="124">
        <v>157.13999999999999</v>
      </c>
      <c r="M99" s="124">
        <v>152.61000000000001</v>
      </c>
      <c r="N99" s="124">
        <v>160.63999999999999</v>
      </c>
      <c r="O99" s="124">
        <v>162.91999999999999</v>
      </c>
      <c r="P99" s="124">
        <v>179.54</v>
      </c>
      <c r="Q99" s="124">
        <v>188.38</v>
      </c>
      <c r="R99" s="124">
        <v>199.12</v>
      </c>
      <c r="S99" s="124">
        <v>200.44</v>
      </c>
      <c r="T99" s="124">
        <v>214.35</v>
      </c>
      <c r="U99" s="124">
        <v>218.57</v>
      </c>
      <c r="V99" s="124">
        <v>210.68</v>
      </c>
      <c r="X99" s="106">
        <f t="shared" si="16"/>
        <v>0.53965819626824452</v>
      </c>
      <c r="Y99" s="106">
        <f t="shared" si="17"/>
        <v>1.8923370956893004</v>
      </c>
      <c r="Z99" s="106">
        <f t="shared" si="18"/>
        <v>-5.4327452535960941</v>
      </c>
      <c r="AA99" s="106">
        <f t="shared" si="19"/>
        <v>2.9754399464589021</v>
      </c>
      <c r="AB99" s="109"/>
      <c r="AC99" s="106">
        <f t="shared" si="20"/>
        <v>-3.6098275152125119</v>
      </c>
    </row>
    <row r="100" spans="1:30">
      <c r="A100" s="127" t="s">
        <v>72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</row>
    <row r="101" spans="1:30">
      <c r="A101" s="269" t="s">
        <v>32</v>
      </c>
    </row>
    <row r="102" spans="1:30">
      <c r="A102" s="288" t="s">
        <v>171</v>
      </c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69"/>
      <c r="S102" s="269"/>
      <c r="T102" s="269"/>
      <c r="U102" s="269"/>
      <c r="V102" s="269"/>
    </row>
    <row r="103" spans="1:30">
      <c r="A103" s="140" t="s">
        <v>237</v>
      </c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</row>
    <row r="104" spans="1:30">
      <c r="A104" s="269"/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</row>
    <row r="105" spans="1:30" ht="40.5" customHeight="1">
      <c r="A105" s="282" t="s">
        <v>208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100"/>
      <c r="S105" s="100"/>
      <c r="T105" s="100"/>
      <c r="U105" s="100"/>
      <c r="V105" s="100"/>
    </row>
    <row r="106" spans="1:30" ht="32.25" customHeight="1">
      <c r="A106" s="230"/>
      <c r="B106" s="284">
        <v>2000</v>
      </c>
      <c r="C106" s="284">
        <v>2001</v>
      </c>
      <c r="D106" s="284">
        <v>2002</v>
      </c>
      <c r="E106" s="284">
        <v>2003</v>
      </c>
      <c r="F106" s="284">
        <v>2004</v>
      </c>
      <c r="G106" s="284">
        <v>2005</v>
      </c>
      <c r="H106" s="284">
        <v>2006</v>
      </c>
      <c r="I106" s="284">
        <v>2007</v>
      </c>
      <c r="J106" s="284">
        <v>2008</v>
      </c>
      <c r="K106" s="284">
        <v>2009</v>
      </c>
      <c r="L106" s="284">
        <v>2010</v>
      </c>
      <c r="M106" s="284">
        <v>2011</v>
      </c>
      <c r="N106" s="284" t="s">
        <v>0</v>
      </c>
      <c r="O106" s="284" t="s">
        <v>1</v>
      </c>
      <c r="P106" s="284">
        <v>2014</v>
      </c>
      <c r="Q106" s="284">
        <v>2015</v>
      </c>
      <c r="R106" s="284">
        <v>2016</v>
      </c>
      <c r="S106" s="284">
        <v>2017</v>
      </c>
      <c r="T106" s="284">
        <v>2018</v>
      </c>
      <c r="U106" s="284" t="s">
        <v>165</v>
      </c>
      <c r="V106" s="284" t="s">
        <v>232</v>
      </c>
      <c r="W106" s="101"/>
      <c r="X106" s="286" t="s">
        <v>195</v>
      </c>
      <c r="Y106" s="287"/>
      <c r="Z106" s="287"/>
      <c r="AA106" s="287"/>
      <c r="AB106" s="268"/>
      <c r="AC106" s="272" t="s">
        <v>18</v>
      </c>
    </row>
    <row r="107" spans="1:30" s="104" customFormat="1" ht="14.25" customHeight="1">
      <c r="A107" s="231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101"/>
      <c r="X107" s="232" t="s">
        <v>233</v>
      </c>
      <c r="Y107" s="232" t="s">
        <v>19</v>
      </c>
      <c r="Z107" s="232" t="s">
        <v>20</v>
      </c>
      <c r="AA107" s="232" t="s">
        <v>234</v>
      </c>
      <c r="AB107" s="103"/>
      <c r="AC107" s="232" t="s">
        <v>235</v>
      </c>
      <c r="AD107" s="101"/>
    </row>
    <row r="108" spans="1:30" ht="18.75" customHeight="1">
      <c r="A108" s="122" t="s">
        <v>48</v>
      </c>
      <c r="B108" s="120">
        <f>B45/B76*100</f>
        <v>92.271855302822672</v>
      </c>
      <c r="C108" s="120">
        <f t="shared" ref="C108:V121" si="21">C45/C76*100</f>
        <v>96.213155101421904</v>
      </c>
      <c r="D108" s="120">
        <f t="shared" si="21"/>
        <v>90.267858681850313</v>
      </c>
      <c r="E108" s="120">
        <f t="shared" si="21"/>
        <v>94.534860655082468</v>
      </c>
      <c r="F108" s="120">
        <f t="shared" si="21"/>
        <v>93.059793483908777</v>
      </c>
      <c r="G108" s="120">
        <f t="shared" si="21"/>
        <v>94.63962359929387</v>
      </c>
      <c r="H108" s="120">
        <f t="shared" si="21"/>
        <v>94.149829153121502</v>
      </c>
      <c r="I108" s="120">
        <f t="shared" si="21"/>
        <v>97.508145564682664</v>
      </c>
      <c r="J108" s="120">
        <f t="shared" si="21"/>
        <v>97.921010357742603</v>
      </c>
      <c r="K108" s="120">
        <f t="shared" si="21"/>
        <v>94.40082143637612</v>
      </c>
      <c r="L108" s="120">
        <f t="shared" si="21"/>
        <v>97.642273035673881</v>
      </c>
      <c r="M108" s="120">
        <f t="shared" si="21"/>
        <v>99.044070238740275</v>
      </c>
      <c r="N108" s="120">
        <f t="shared" si="21"/>
        <v>102.0747790073564</v>
      </c>
      <c r="O108" s="120">
        <f t="shared" si="21"/>
        <v>104.45409039357598</v>
      </c>
      <c r="P108" s="120">
        <f t="shared" si="21"/>
        <v>100.02676125202157</v>
      </c>
      <c r="Q108" s="120">
        <f t="shared" si="21"/>
        <v>99.403112226369558</v>
      </c>
      <c r="R108" s="120">
        <f t="shared" si="21"/>
        <v>100</v>
      </c>
      <c r="S108" s="120">
        <f t="shared" si="21"/>
        <v>101.15548457919361</v>
      </c>
      <c r="T108" s="120">
        <f t="shared" si="21"/>
        <v>103.95915171461938</v>
      </c>
      <c r="U108" s="120">
        <f t="shared" si="21"/>
        <v>103.85169732112809</v>
      </c>
      <c r="V108" s="120">
        <f t="shared" si="21"/>
        <v>104.64371828937729</v>
      </c>
      <c r="W108" s="111"/>
      <c r="X108" s="119">
        <f t="shared" ref="X108:X131" si="22">((V108/B108)^(1/20)-1)*100</f>
        <v>0.63109432365449081</v>
      </c>
      <c r="Y108" s="119">
        <f t="shared" ref="Y108:Y131" si="23">((G108/B108)^(1/5)-1)*100</f>
        <v>0.50802758141479387</v>
      </c>
      <c r="Z108" s="119">
        <f t="shared" ref="Z108:Z131" si="24">((L108/G108)^(1/5)-1)*100</f>
        <v>0.62664088073278723</v>
      </c>
      <c r="AA108" s="119">
        <f t="shared" ref="AA108:AA131" si="25">((V108/L108)^(1/10)-1)*100</f>
        <v>0.69491234975733729</v>
      </c>
      <c r="AB108" s="109"/>
      <c r="AC108" s="119">
        <f t="shared" ref="AC108:AC131" si="26">(V108-U108)/U108*100</f>
        <v>0.76264614703420142</v>
      </c>
    </row>
    <row r="109" spans="1:30" ht="18.75" customHeight="1">
      <c r="A109" s="123" t="s">
        <v>49</v>
      </c>
      <c r="B109" s="124">
        <f t="shared" ref="B109:Q124" si="27">B46/B77*100</f>
        <v>97.684218009997039</v>
      </c>
      <c r="C109" s="124">
        <f t="shared" si="27"/>
        <v>101.14724062042603</v>
      </c>
      <c r="D109" s="124">
        <f t="shared" si="27"/>
        <v>94.499275707193249</v>
      </c>
      <c r="E109" s="124">
        <f t="shared" si="27"/>
        <v>100.28746836906744</v>
      </c>
      <c r="F109" s="124">
        <f t="shared" si="27"/>
        <v>98.849085694981071</v>
      </c>
      <c r="G109" s="124">
        <f t="shared" si="27"/>
        <v>97.785678219093526</v>
      </c>
      <c r="H109" s="124">
        <f t="shared" si="27"/>
        <v>96.21030837314801</v>
      </c>
      <c r="I109" s="124">
        <f t="shared" si="27"/>
        <v>100.44861337683524</v>
      </c>
      <c r="J109" s="124">
        <f t="shared" si="27"/>
        <v>100.77137727153168</v>
      </c>
      <c r="K109" s="124">
        <f t="shared" si="27"/>
        <v>94.44728550454478</v>
      </c>
      <c r="L109" s="124">
        <f t="shared" si="27"/>
        <v>99.207188875750532</v>
      </c>
      <c r="M109" s="124">
        <f t="shared" si="27"/>
        <v>97.624851089993797</v>
      </c>
      <c r="N109" s="124">
        <f t="shared" si="27"/>
        <v>98.146817946079665</v>
      </c>
      <c r="O109" s="124">
        <f t="shared" si="27"/>
        <v>99.083520977301546</v>
      </c>
      <c r="P109" s="124">
        <f t="shared" si="27"/>
        <v>92.862952927027649</v>
      </c>
      <c r="Q109" s="124">
        <f t="shared" si="27"/>
        <v>96.033933018362944</v>
      </c>
      <c r="R109" s="124">
        <f t="shared" si="21"/>
        <v>100</v>
      </c>
      <c r="S109" s="124">
        <f t="shared" si="21"/>
        <v>99.687688096941599</v>
      </c>
      <c r="T109" s="124">
        <f t="shared" si="21"/>
        <v>104.4066985645933</v>
      </c>
      <c r="U109" s="124">
        <f t="shared" si="21"/>
        <v>102.42108234305634</v>
      </c>
      <c r="V109" s="124">
        <f t="shared" si="21"/>
        <v>104.78927022883531</v>
      </c>
      <c r="W109" s="111"/>
      <c r="X109" s="106">
        <f t="shared" si="22"/>
        <v>0.35167378902429824</v>
      </c>
      <c r="Y109" s="106">
        <f t="shared" si="23"/>
        <v>2.076447650363189E-2</v>
      </c>
      <c r="Z109" s="106">
        <f t="shared" si="24"/>
        <v>0.28906405337085772</v>
      </c>
      <c r="AA109" s="106">
        <f t="shared" si="25"/>
        <v>0.54891005251871405</v>
      </c>
      <c r="AB109" s="109"/>
      <c r="AC109" s="106">
        <f t="shared" si="26"/>
        <v>2.3122074397210439</v>
      </c>
    </row>
    <row r="110" spans="1:30" ht="18.75" customHeight="1">
      <c r="A110" s="63" t="s">
        <v>50</v>
      </c>
      <c r="B110" s="111">
        <f t="shared" si="27"/>
        <v>256.08772680065982</v>
      </c>
      <c r="C110" s="111">
        <f t="shared" si="21"/>
        <v>307.0581631937136</v>
      </c>
      <c r="D110" s="111">
        <f t="shared" si="21"/>
        <v>233.97404304254968</v>
      </c>
      <c r="E110" s="111">
        <f t="shared" si="21"/>
        <v>279.03444341439064</v>
      </c>
      <c r="F110" s="111">
        <f t="shared" si="21"/>
        <v>240.38439537810322</v>
      </c>
      <c r="G110" s="111">
        <f t="shared" si="21"/>
        <v>214.12226584408302</v>
      </c>
      <c r="H110" s="111">
        <f t="shared" si="21"/>
        <v>122.00401453914174</v>
      </c>
      <c r="I110" s="111">
        <f t="shared" si="21"/>
        <v>156.42400138336504</v>
      </c>
      <c r="J110" s="111">
        <f t="shared" si="21"/>
        <v>147.57084039719058</v>
      </c>
      <c r="K110" s="111">
        <f t="shared" si="21"/>
        <v>124.46831835123875</v>
      </c>
      <c r="L110" s="111">
        <f t="shared" si="21"/>
        <v>149.52599658482012</v>
      </c>
      <c r="M110" s="111">
        <f t="shared" si="21"/>
        <v>153.94000211260169</v>
      </c>
      <c r="N110" s="111">
        <f t="shared" si="21"/>
        <v>170.82533589251437</v>
      </c>
      <c r="O110" s="111">
        <f t="shared" si="21"/>
        <v>127.80767534186151</v>
      </c>
      <c r="P110" s="111">
        <f t="shared" si="21"/>
        <v>109.41370120708575</v>
      </c>
      <c r="Q110" s="111">
        <f t="shared" si="21"/>
        <v>105.3405808119203</v>
      </c>
      <c r="R110" s="111">
        <f t="shared" si="21"/>
        <v>100</v>
      </c>
      <c r="S110" s="111">
        <f t="shared" si="21"/>
        <v>98.228428511879954</v>
      </c>
      <c r="T110" s="111">
        <f t="shared" si="21"/>
        <v>100.90597862391448</v>
      </c>
      <c r="U110" s="111">
        <f t="shared" si="21"/>
        <v>102.87812793577589</v>
      </c>
      <c r="V110" s="111">
        <f t="shared" si="21"/>
        <v>106.4548434085943</v>
      </c>
      <c r="W110" s="111"/>
      <c r="X110" s="109">
        <f t="shared" si="22"/>
        <v>-4.294073251033959</v>
      </c>
      <c r="Y110" s="109">
        <f t="shared" si="23"/>
        <v>-3.5161526087469586</v>
      </c>
      <c r="Z110" s="109">
        <f t="shared" si="24"/>
        <v>-6.9297297378475564</v>
      </c>
      <c r="AA110" s="109">
        <f t="shared" si="25"/>
        <v>-3.3404270673037861</v>
      </c>
      <c r="AB110" s="109"/>
      <c r="AC110" s="109">
        <f t="shared" si="26"/>
        <v>3.4766529529495869</v>
      </c>
    </row>
    <row r="111" spans="1:30" ht="18.75" customHeight="1">
      <c r="A111" s="63" t="s">
        <v>51</v>
      </c>
      <c r="B111" s="111">
        <f t="shared" si="27"/>
        <v>68.001653966566252</v>
      </c>
      <c r="C111" s="111">
        <f t="shared" si="21"/>
        <v>72.896814592975772</v>
      </c>
      <c r="D111" s="111">
        <f t="shared" si="21"/>
        <v>72.258482387524282</v>
      </c>
      <c r="E111" s="111">
        <f t="shared" si="21"/>
        <v>69.219996346587109</v>
      </c>
      <c r="F111" s="111">
        <f t="shared" si="21"/>
        <v>69.512359854113186</v>
      </c>
      <c r="G111" s="111">
        <f t="shared" si="21"/>
        <v>69.807088380439652</v>
      </c>
      <c r="H111" s="111">
        <f t="shared" si="21"/>
        <v>65.221854682331482</v>
      </c>
      <c r="I111" s="111">
        <f t="shared" si="21"/>
        <v>62.01735630738272</v>
      </c>
      <c r="J111" s="111">
        <f t="shared" si="21"/>
        <v>67.55412991178828</v>
      </c>
      <c r="K111" s="111">
        <f t="shared" si="21"/>
        <v>60.54916212396526</v>
      </c>
      <c r="L111" s="111">
        <f t="shared" si="21"/>
        <v>83.700951938704449</v>
      </c>
      <c r="M111" s="111">
        <f t="shared" si="21"/>
        <v>81.011764705882356</v>
      </c>
      <c r="N111" s="111">
        <f t="shared" si="21"/>
        <v>92.651685393258418</v>
      </c>
      <c r="O111" s="111">
        <f t="shared" si="21"/>
        <v>93.82470119521912</v>
      </c>
      <c r="P111" s="111">
        <f t="shared" si="21"/>
        <v>95.56929417825863</v>
      </c>
      <c r="Q111" s="111">
        <f t="shared" si="21"/>
        <v>98.528890464374342</v>
      </c>
      <c r="R111" s="111">
        <f t="shared" si="21"/>
        <v>100</v>
      </c>
      <c r="S111" s="111">
        <f t="shared" si="21"/>
        <v>100.61458838751413</v>
      </c>
      <c r="T111" s="111">
        <f t="shared" si="21"/>
        <v>102.65660872417186</v>
      </c>
      <c r="U111" s="111">
        <f t="shared" si="21"/>
        <v>116.51893634165995</v>
      </c>
      <c r="V111" s="111">
        <f t="shared" si="21"/>
        <v>128.1158477058249</v>
      </c>
      <c r="W111" s="111"/>
      <c r="X111" s="109">
        <f t="shared" si="22"/>
        <v>3.2176979731475486</v>
      </c>
      <c r="Y111" s="109">
        <f t="shared" si="23"/>
        <v>0.52544624043795451</v>
      </c>
      <c r="Z111" s="109">
        <f t="shared" si="24"/>
        <v>3.6969957938632891</v>
      </c>
      <c r="AA111" s="109">
        <f t="shared" si="25"/>
        <v>4.3487487341000941</v>
      </c>
      <c r="AB111" s="109"/>
      <c r="AC111" s="109">
        <f t="shared" si="26"/>
        <v>9.952812588470751</v>
      </c>
    </row>
    <row r="112" spans="1:30" ht="18.75" customHeight="1">
      <c r="A112" s="63" t="s">
        <v>52</v>
      </c>
      <c r="B112" s="111">
        <f t="shared" si="27"/>
        <v>81.350289979454374</v>
      </c>
      <c r="C112" s="111">
        <f t="shared" si="21"/>
        <v>82.186074714613383</v>
      </c>
      <c r="D112" s="111">
        <f t="shared" si="21"/>
        <v>84.117553021421713</v>
      </c>
      <c r="E112" s="111">
        <f t="shared" si="21"/>
        <v>91.930172237927323</v>
      </c>
      <c r="F112" s="111">
        <f t="shared" si="21"/>
        <v>84.504274865912592</v>
      </c>
      <c r="G112" s="111">
        <f t="shared" si="21"/>
        <v>89.433104886769968</v>
      </c>
      <c r="H112" s="111">
        <f t="shared" si="21"/>
        <v>94.584911454601283</v>
      </c>
      <c r="I112" s="111">
        <f t="shared" si="21"/>
        <v>109.07236078376192</v>
      </c>
      <c r="J112" s="111">
        <f t="shared" si="21"/>
        <v>95.45556301768525</v>
      </c>
      <c r="K112" s="111">
        <f t="shared" si="21"/>
        <v>91.916308314964041</v>
      </c>
      <c r="L112" s="111">
        <f t="shared" si="21"/>
        <v>107.88879966349279</v>
      </c>
      <c r="M112" s="111">
        <f t="shared" si="21"/>
        <v>110.0928557892742</v>
      </c>
      <c r="N112" s="111">
        <f t="shared" si="21"/>
        <v>121.21775793650795</v>
      </c>
      <c r="O112" s="111">
        <f t="shared" si="21"/>
        <v>99.759525061997451</v>
      </c>
      <c r="P112" s="111">
        <f t="shared" si="21"/>
        <v>99.239437602484031</v>
      </c>
      <c r="Q112" s="111">
        <f t="shared" si="21"/>
        <v>100.86797794665475</v>
      </c>
      <c r="R112" s="111">
        <f t="shared" si="21"/>
        <v>100</v>
      </c>
      <c r="S112" s="111">
        <f t="shared" si="21"/>
        <v>100.94573981259533</v>
      </c>
      <c r="T112" s="111">
        <f t="shared" si="21"/>
        <v>102.33586838429302</v>
      </c>
      <c r="U112" s="111">
        <f t="shared" si="21"/>
        <v>102.06659012629163</v>
      </c>
      <c r="V112" s="111">
        <f t="shared" si="21"/>
        <v>101.76345745707121</v>
      </c>
      <c r="W112" s="111"/>
      <c r="X112" s="109">
        <f t="shared" si="22"/>
        <v>1.1257224878012506</v>
      </c>
      <c r="Y112" s="109">
        <f t="shared" si="23"/>
        <v>1.9125904194158272</v>
      </c>
      <c r="Z112" s="109">
        <f t="shared" si="24"/>
        <v>3.8234869052881537</v>
      </c>
      <c r="AA112" s="109">
        <f t="shared" si="25"/>
        <v>-0.58279500617086644</v>
      </c>
      <c r="AB112" s="109"/>
      <c r="AC112" s="109">
        <f t="shared" si="26"/>
        <v>-0.29699499987737188</v>
      </c>
    </row>
    <row r="113" spans="1:29" ht="18.75" customHeight="1">
      <c r="A113" s="63" t="s">
        <v>53</v>
      </c>
      <c r="B113" s="111">
        <f t="shared" si="27"/>
        <v>81.583020808443877</v>
      </c>
      <c r="C113" s="111">
        <f t="shared" si="21"/>
        <v>84.907169698999155</v>
      </c>
      <c r="D113" s="111">
        <f t="shared" si="21"/>
        <v>85.434962568384691</v>
      </c>
      <c r="E113" s="111">
        <f t="shared" si="21"/>
        <v>88.244078785616068</v>
      </c>
      <c r="F113" s="111">
        <f t="shared" si="21"/>
        <v>87.976752633490747</v>
      </c>
      <c r="G113" s="111">
        <f t="shared" si="21"/>
        <v>88.110074737236488</v>
      </c>
      <c r="H113" s="111">
        <f t="shared" si="21"/>
        <v>88.905499508111347</v>
      </c>
      <c r="I113" s="111">
        <f t="shared" si="21"/>
        <v>90.477890450874625</v>
      </c>
      <c r="J113" s="111">
        <f t="shared" si="21"/>
        <v>93.840978137289639</v>
      </c>
      <c r="K113" s="111">
        <f t="shared" si="21"/>
        <v>94.532253065922902</v>
      </c>
      <c r="L113" s="111">
        <f t="shared" si="21"/>
        <v>97.408163265306129</v>
      </c>
      <c r="M113" s="111">
        <f t="shared" si="21"/>
        <v>93.069528681364972</v>
      </c>
      <c r="N113" s="111">
        <f t="shared" si="21"/>
        <v>93.973773779055961</v>
      </c>
      <c r="O113" s="111">
        <f t="shared" si="21"/>
        <v>97.617030384646256</v>
      </c>
      <c r="P113" s="111">
        <f t="shared" si="21"/>
        <v>95.105885249938424</v>
      </c>
      <c r="Q113" s="111">
        <f t="shared" si="21"/>
        <v>97.700288711945348</v>
      </c>
      <c r="R113" s="111">
        <f t="shared" si="21"/>
        <v>100</v>
      </c>
      <c r="S113" s="111">
        <f t="shared" si="21"/>
        <v>96.03812463570614</v>
      </c>
      <c r="T113" s="111">
        <f t="shared" si="21"/>
        <v>101.00059276822763</v>
      </c>
      <c r="U113" s="111">
        <f t="shared" si="21"/>
        <v>102.68485412483062</v>
      </c>
      <c r="V113" s="111">
        <f t="shared" si="21"/>
        <v>102.30306898569226</v>
      </c>
      <c r="W113" s="111"/>
      <c r="X113" s="109">
        <f t="shared" si="22"/>
        <v>1.138019278980007</v>
      </c>
      <c r="Y113" s="109">
        <f t="shared" si="23"/>
        <v>1.5512228708866926</v>
      </c>
      <c r="Z113" s="109">
        <f t="shared" si="24"/>
        <v>2.0267275074672186</v>
      </c>
      <c r="AA113" s="109">
        <f t="shared" si="25"/>
        <v>0.49150045497334816</v>
      </c>
      <c r="AB113" s="109"/>
      <c r="AC113" s="109">
        <f t="shared" si="26"/>
        <v>-0.37180277694530756</v>
      </c>
    </row>
    <row r="114" spans="1:29" ht="18.75" customHeight="1">
      <c r="A114" s="63" t="s">
        <v>54</v>
      </c>
      <c r="B114" s="111">
        <f t="shared" si="27"/>
        <v>61.308197968164279</v>
      </c>
      <c r="C114" s="111">
        <f t="shared" si="21"/>
        <v>63.724604966139964</v>
      </c>
      <c r="D114" s="111">
        <f t="shared" si="21"/>
        <v>45.046235138705413</v>
      </c>
      <c r="E114" s="111">
        <f t="shared" si="21"/>
        <v>49.780272144861542</v>
      </c>
      <c r="F114" s="111">
        <f t="shared" si="21"/>
        <v>59.344637073728322</v>
      </c>
      <c r="G114" s="111">
        <f t="shared" si="21"/>
        <v>53.906350224502873</v>
      </c>
      <c r="H114" s="111">
        <f t="shared" si="21"/>
        <v>89.789718234348001</v>
      </c>
      <c r="I114" s="111">
        <f t="shared" si="21"/>
        <v>88.118757545823726</v>
      </c>
      <c r="J114" s="111">
        <f t="shared" si="21"/>
        <v>72.900057401620018</v>
      </c>
      <c r="K114" s="111">
        <f t="shared" si="21"/>
        <v>63.007642266152978</v>
      </c>
      <c r="L114" s="111">
        <f t="shared" si="21"/>
        <v>75.990338164251199</v>
      </c>
      <c r="M114" s="111">
        <f t="shared" si="21"/>
        <v>71.250340878101994</v>
      </c>
      <c r="N114" s="111">
        <f t="shared" si="21"/>
        <v>54.626279968115753</v>
      </c>
      <c r="O114" s="111">
        <f t="shared" si="21"/>
        <v>88.554350232455164</v>
      </c>
      <c r="P114" s="111">
        <f t="shared" si="21"/>
        <v>56.320599712466624</v>
      </c>
      <c r="Q114" s="111">
        <f t="shared" si="21"/>
        <v>65.695303249572419</v>
      </c>
      <c r="R114" s="111">
        <f t="shared" si="21"/>
        <v>100</v>
      </c>
      <c r="S114" s="111">
        <f t="shared" si="21"/>
        <v>76.027933297212684</v>
      </c>
      <c r="T114" s="111">
        <f t="shared" si="21"/>
        <v>84.343015214384508</v>
      </c>
      <c r="U114" s="111">
        <f t="shared" si="21"/>
        <v>88.741560732315563</v>
      </c>
      <c r="V114" s="111">
        <f t="shared" si="21"/>
        <v>70.237804878048777</v>
      </c>
      <c r="W114" s="111"/>
      <c r="X114" s="109">
        <f t="shared" si="22"/>
        <v>0.6821819722567346</v>
      </c>
      <c r="Y114" s="109">
        <f t="shared" si="23"/>
        <v>-2.5404783411252851</v>
      </c>
      <c r="Z114" s="109">
        <f t="shared" si="24"/>
        <v>7.1084389461826936</v>
      </c>
      <c r="AA114" s="109">
        <f t="shared" si="25"/>
        <v>-0.78410479068289352</v>
      </c>
      <c r="AB114" s="109"/>
      <c r="AC114" s="109">
        <f t="shared" si="26"/>
        <v>-20.851285126799191</v>
      </c>
    </row>
    <row r="115" spans="1:29" ht="18.75" customHeight="1">
      <c r="A115" s="63" t="s">
        <v>55</v>
      </c>
      <c r="B115" s="111">
        <f t="shared" si="27"/>
        <v>91.96954242953656</v>
      </c>
      <c r="C115" s="111">
        <f t="shared" si="21"/>
        <v>91.964677604765384</v>
      </c>
      <c r="D115" s="111">
        <f t="shared" si="21"/>
        <v>84.369266611658475</v>
      </c>
      <c r="E115" s="111">
        <f t="shared" si="21"/>
        <v>95.052888195273198</v>
      </c>
      <c r="F115" s="111">
        <f t="shared" si="21"/>
        <v>95.3636355191409</v>
      </c>
      <c r="G115" s="111">
        <f t="shared" si="21"/>
        <v>93.72842113814535</v>
      </c>
      <c r="H115" s="111">
        <f t="shared" si="21"/>
        <v>94.148205475476445</v>
      </c>
      <c r="I115" s="111">
        <f t="shared" si="21"/>
        <v>97.274351161080162</v>
      </c>
      <c r="J115" s="111">
        <f t="shared" si="21"/>
        <v>102.47742628675329</v>
      </c>
      <c r="K115" s="111">
        <f t="shared" si="21"/>
        <v>90.107890992272914</v>
      </c>
      <c r="L115" s="111">
        <f t="shared" si="21"/>
        <v>93.444696359309702</v>
      </c>
      <c r="M115" s="111">
        <f t="shared" si="21"/>
        <v>91.770004372540456</v>
      </c>
      <c r="N115" s="111">
        <f t="shared" si="21"/>
        <v>91.501745135897806</v>
      </c>
      <c r="O115" s="111">
        <f t="shared" si="21"/>
        <v>95.302310065882736</v>
      </c>
      <c r="P115" s="111">
        <f t="shared" si="21"/>
        <v>89.086932315278773</v>
      </c>
      <c r="Q115" s="111">
        <f t="shared" si="21"/>
        <v>91.54505911461527</v>
      </c>
      <c r="R115" s="111">
        <f t="shared" si="21"/>
        <v>100</v>
      </c>
      <c r="S115" s="111">
        <f t="shared" si="21"/>
        <v>102.29085377951195</v>
      </c>
      <c r="T115" s="111">
        <f t="shared" si="21"/>
        <v>106.81653660966295</v>
      </c>
      <c r="U115" s="111">
        <f t="shared" si="21"/>
        <v>99.512422750414302</v>
      </c>
      <c r="V115" s="111">
        <f t="shared" si="21"/>
        <v>107.04076622476913</v>
      </c>
      <c r="W115" s="111"/>
      <c r="X115" s="109">
        <f t="shared" si="22"/>
        <v>0.76164735403803085</v>
      </c>
      <c r="Y115" s="109">
        <f t="shared" si="23"/>
        <v>0.37959870060393364</v>
      </c>
      <c r="Z115" s="109">
        <f t="shared" si="24"/>
        <v>-6.0615327848789757E-2</v>
      </c>
      <c r="AA115" s="109">
        <f t="shared" si="25"/>
        <v>1.3676679297283334</v>
      </c>
      <c r="AB115" s="109"/>
      <c r="AC115" s="109">
        <f t="shared" si="26"/>
        <v>7.5652298138058178</v>
      </c>
    </row>
    <row r="116" spans="1:29" ht="18.75" customHeight="1">
      <c r="A116" s="63" t="s">
        <v>56</v>
      </c>
      <c r="B116" s="111">
        <f t="shared" si="27"/>
        <v>105.08617734906724</v>
      </c>
      <c r="C116" s="111">
        <f t="shared" si="21"/>
        <v>106.23477637908094</v>
      </c>
      <c r="D116" s="111">
        <f t="shared" si="21"/>
        <v>103.38025969970595</v>
      </c>
      <c r="E116" s="111">
        <f t="shared" si="21"/>
        <v>100.94924470590993</v>
      </c>
      <c r="F116" s="111">
        <f t="shared" si="21"/>
        <v>100.06377551020407</v>
      </c>
      <c r="G116" s="111">
        <f t="shared" si="21"/>
        <v>96.17241544965411</v>
      </c>
      <c r="H116" s="111">
        <f t="shared" si="21"/>
        <v>98.245778391924489</v>
      </c>
      <c r="I116" s="111">
        <f t="shared" si="21"/>
        <v>103.28866871586737</v>
      </c>
      <c r="J116" s="111">
        <f t="shared" si="21"/>
        <v>104.56205785799054</v>
      </c>
      <c r="K116" s="111">
        <f t="shared" si="21"/>
        <v>102.02177052438701</v>
      </c>
      <c r="L116" s="111">
        <f t="shared" si="21"/>
        <v>101.26514866146231</v>
      </c>
      <c r="M116" s="111">
        <f t="shared" si="21"/>
        <v>100.87370173630381</v>
      </c>
      <c r="N116" s="111">
        <f t="shared" si="21"/>
        <v>97.114261884904067</v>
      </c>
      <c r="O116" s="111">
        <f t="shared" si="21"/>
        <v>101.82756518410345</v>
      </c>
      <c r="P116" s="111">
        <f t="shared" si="21"/>
        <v>97.109130330040955</v>
      </c>
      <c r="Q116" s="111">
        <f t="shared" si="21"/>
        <v>101.89200574912027</v>
      </c>
      <c r="R116" s="111">
        <f t="shared" si="21"/>
        <v>100</v>
      </c>
      <c r="S116" s="111">
        <f t="shared" si="21"/>
        <v>103.55763059537142</v>
      </c>
      <c r="T116" s="111">
        <f t="shared" si="21"/>
        <v>111.64891247114102</v>
      </c>
      <c r="U116" s="111">
        <f t="shared" si="21"/>
        <v>114.80641628551183</v>
      </c>
      <c r="V116" s="111">
        <f t="shared" si="21"/>
        <v>115.64814061355682</v>
      </c>
      <c r="W116" s="111"/>
      <c r="X116" s="109">
        <f t="shared" si="22"/>
        <v>0.4800061594911087</v>
      </c>
      <c r="Y116" s="109">
        <f t="shared" si="23"/>
        <v>-1.7571424983847228</v>
      </c>
      <c r="Z116" s="109">
        <f t="shared" si="24"/>
        <v>1.0373381578491214</v>
      </c>
      <c r="AA116" s="109">
        <f t="shared" si="25"/>
        <v>1.3369584171867066</v>
      </c>
      <c r="AB116" s="109"/>
      <c r="AC116" s="109">
        <f t="shared" si="26"/>
        <v>0.7331683674819246</v>
      </c>
    </row>
    <row r="117" spans="1:29" ht="18.75" customHeight="1">
      <c r="A117" s="63" t="s">
        <v>57</v>
      </c>
      <c r="B117" s="111">
        <f t="shared" si="27"/>
        <v>54.394016658167601</v>
      </c>
      <c r="C117" s="111">
        <f t="shared" si="21"/>
        <v>49.085830370746564</v>
      </c>
      <c r="D117" s="111">
        <f t="shared" si="21"/>
        <v>53.994199841813874</v>
      </c>
      <c r="E117" s="111">
        <f t="shared" si="21"/>
        <v>56.692553677478294</v>
      </c>
      <c r="F117" s="111">
        <f t="shared" si="21"/>
        <v>68.523966084097594</v>
      </c>
      <c r="G117" s="111">
        <f t="shared" si="21"/>
        <v>93.631322466812307</v>
      </c>
      <c r="H117" s="111">
        <f t="shared" si="21"/>
        <v>111.46310199597143</v>
      </c>
      <c r="I117" s="111">
        <f t="shared" si="21"/>
        <v>85.337497830990799</v>
      </c>
      <c r="J117" s="111">
        <f t="shared" si="21"/>
        <v>80.673457838143747</v>
      </c>
      <c r="K117" s="111">
        <f t="shared" si="21"/>
        <v>64.597551727873466</v>
      </c>
      <c r="L117" s="111">
        <f t="shared" si="21"/>
        <v>59.650385604113112</v>
      </c>
      <c r="M117" s="111">
        <f t="shared" si="21"/>
        <v>59.820485744456178</v>
      </c>
      <c r="N117" s="111">
        <f t="shared" si="21"/>
        <v>63.26772236199497</v>
      </c>
      <c r="O117" s="111">
        <f t="shared" si="21"/>
        <v>80.051122471660364</v>
      </c>
      <c r="P117" s="111">
        <f t="shared" si="21"/>
        <v>77.59510380415216</v>
      </c>
      <c r="Q117" s="111">
        <f t="shared" si="21"/>
        <v>96.993638415760316</v>
      </c>
      <c r="R117" s="111">
        <f t="shared" si="21"/>
        <v>100</v>
      </c>
      <c r="S117" s="111">
        <f t="shared" si="21"/>
        <v>113.68963900609469</v>
      </c>
      <c r="T117" s="111">
        <f t="shared" si="21"/>
        <v>100.57004830917874</v>
      </c>
      <c r="U117" s="111">
        <f t="shared" si="21"/>
        <v>80.61756907022496</v>
      </c>
      <c r="V117" s="111">
        <f t="shared" si="21"/>
        <v>92.220200181983614</v>
      </c>
      <c r="W117" s="111"/>
      <c r="X117" s="109">
        <f t="shared" si="22"/>
        <v>2.6747718588391756</v>
      </c>
      <c r="Y117" s="109">
        <f t="shared" si="23"/>
        <v>11.474107907140541</v>
      </c>
      <c r="Z117" s="109">
        <f t="shared" si="24"/>
        <v>-8.6226793504443293</v>
      </c>
      <c r="AA117" s="109">
        <f t="shared" si="25"/>
        <v>4.4530872154072032</v>
      </c>
      <c r="AB117" s="109"/>
      <c r="AC117" s="109">
        <f t="shared" si="26"/>
        <v>14.392186772156013</v>
      </c>
    </row>
    <row r="118" spans="1:29" ht="18.75" customHeight="1">
      <c r="A118" s="63" t="s">
        <v>58</v>
      </c>
      <c r="B118" s="111">
        <f t="shared" si="27"/>
        <v>35.039848709982444</v>
      </c>
      <c r="C118" s="111">
        <f t="shared" si="21"/>
        <v>34.208540817866307</v>
      </c>
      <c r="D118" s="111">
        <f t="shared" si="21"/>
        <v>35.873749037721325</v>
      </c>
      <c r="E118" s="111">
        <f t="shared" si="21"/>
        <v>44.281384590843835</v>
      </c>
      <c r="F118" s="111">
        <f t="shared" si="21"/>
        <v>77.849694354548731</v>
      </c>
      <c r="G118" s="111">
        <f t="shared" si="21"/>
        <v>114.21421421421421</v>
      </c>
      <c r="H118" s="111">
        <f t="shared" si="21"/>
        <v>114.98858737002284</v>
      </c>
      <c r="I118" s="111">
        <f t="shared" si="21"/>
        <v>73.147900508157264</v>
      </c>
      <c r="J118" s="111">
        <f t="shared" si="21"/>
        <v>76.001979218208803</v>
      </c>
      <c r="K118" s="111">
        <f t="shared" si="21"/>
        <v>79.646556977452775</v>
      </c>
      <c r="L118" s="111">
        <f t="shared" si="21"/>
        <v>89.010227075749697</v>
      </c>
      <c r="M118" s="111">
        <f t="shared" si="21"/>
        <v>100.2936318590567</v>
      </c>
      <c r="N118" s="111">
        <f t="shared" si="21"/>
        <v>93.298771121351777</v>
      </c>
      <c r="O118" s="111">
        <f t="shared" si="21"/>
        <v>84.231632980429907</v>
      </c>
      <c r="P118" s="111">
        <f t="shared" si="21"/>
        <v>89.085501858736066</v>
      </c>
      <c r="Q118" s="111">
        <f t="shared" si="21"/>
        <v>94.987127063456001</v>
      </c>
      <c r="R118" s="111">
        <f t="shared" si="21"/>
        <v>100</v>
      </c>
      <c r="S118" s="111">
        <f t="shared" si="21"/>
        <v>97.996480303235387</v>
      </c>
      <c r="T118" s="111">
        <f t="shared" si="21"/>
        <v>107.3491564197884</v>
      </c>
      <c r="U118" s="111">
        <f t="shared" si="21"/>
        <v>94.588472187264045</v>
      </c>
      <c r="V118" s="111">
        <f t="shared" si="21"/>
        <v>82.368487289202122</v>
      </c>
      <c r="W118" s="111"/>
      <c r="X118" s="109">
        <f t="shared" si="22"/>
        <v>4.3662174005114185</v>
      </c>
      <c r="Y118" s="109">
        <f t="shared" si="23"/>
        <v>26.657696918569318</v>
      </c>
      <c r="Z118" s="109">
        <f t="shared" si="24"/>
        <v>-4.8642052508605875</v>
      </c>
      <c r="AA118" s="109">
        <f t="shared" si="25"/>
        <v>-0.77248434592435133</v>
      </c>
      <c r="AB118" s="109"/>
      <c r="AC118" s="109">
        <f t="shared" si="26"/>
        <v>-12.919105907397558</v>
      </c>
    </row>
    <row r="119" spans="1:29" ht="18.75" customHeight="1">
      <c r="A119" s="123" t="s">
        <v>59</v>
      </c>
      <c r="B119" s="124">
        <f t="shared" si="27"/>
        <v>87.18332971174668</v>
      </c>
      <c r="C119" s="124">
        <f t="shared" si="21"/>
        <v>92.046619943057934</v>
      </c>
      <c r="D119" s="124">
        <f t="shared" si="21"/>
        <v>86.136183197169629</v>
      </c>
      <c r="E119" s="124">
        <f t="shared" si="21"/>
        <v>88.608571567683796</v>
      </c>
      <c r="F119" s="124">
        <f t="shared" si="21"/>
        <v>86.756651418490634</v>
      </c>
      <c r="G119" s="124">
        <f t="shared" si="21"/>
        <v>91.502275113755687</v>
      </c>
      <c r="H119" s="124">
        <f t="shared" si="21"/>
        <v>92.42958861643821</v>
      </c>
      <c r="I119" s="124">
        <f t="shared" si="21"/>
        <v>94.837631705929368</v>
      </c>
      <c r="J119" s="124">
        <f t="shared" si="21"/>
        <v>95.036105334706207</v>
      </c>
      <c r="K119" s="124">
        <f t="shared" si="21"/>
        <v>94.683019738261578</v>
      </c>
      <c r="L119" s="124">
        <f t="shared" si="21"/>
        <v>95.99089278219563</v>
      </c>
      <c r="M119" s="124">
        <f t="shared" si="21"/>
        <v>101.47775809783492</v>
      </c>
      <c r="N119" s="124">
        <f t="shared" si="21"/>
        <v>108.44618743872283</v>
      </c>
      <c r="O119" s="124">
        <f t="shared" si="21"/>
        <v>113.38323847232535</v>
      </c>
      <c r="P119" s="124">
        <f t="shared" si="21"/>
        <v>111.18044118670409</v>
      </c>
      <c r="Q119" s="124">
        <f t="shared" si="21"/>
        <v>104.41186251542673</v>
      </c>
      <c r="R119" s="124">
        <f t="shared" si="21"/>
        <v>100</v>
      </c>
      <c r="S119" s="124">
        <f t="shared" si="21"/>
        <v>103.47354899992442</v>
      </c>
      <c r="T119" s="124">
        <f t="shared" si="21"/>
        <v>103.71517818696677</v>
      </c>
      <c r="U119" s="124">
        <f t="shared" si="21"/>
        <v>106.44393791846358</v>
      </c>
      <c r="V119" s="124">
        <f t="shared" si="21"/>
        <v>104.57718144596677</v>
      </c>
      <c r="W119" s="111"/>
      <c r="X119" s="106">
        <f t="shared" si="22"/>
        <v>0.9137102657589713</v>
      </c>
      <c r="Y119" s="106">
        <f t="shared" si="23"/>
        <v>0.97170462737399266</v>
      </c>
      <c r="Z119" s="106">
        <f t="shared" si="24"/>
        <v>0.96239115461629332</v>
      </c>
      <c r="AA119" s="106">
        <f t="shared" si="25"/>
        <v>0.86040092433885551</v>
      </c>
      <c r="AB119" s="109"/>
      <c r="AC119" s="106">
        <f t="shared" si="26"/>
        <v>-1.7537461587777268</v>
      </c>
    </row>
    <row r="120" spans="1:29" ht="18.75" customHeight="1">
      <c r="A120" s="63" t="s">
        <v>60</v>
      </c>
      <c r="B120" s="111">
        <f t="shared" si="27"/>
        <v>84.640220385674937</v>
      </c>
      <c r="C120" s="111">
        <f t="shared" si="21"/>
        <v>90.454810901746058</v>
      </c>
      <c r="D120" s="111">
        <f t="shared" si="21"/>
        <v>80.926146675687576</v>
      </c>
      <c r="E120" s="111">
        <f t="shared" si="21"/>
        <v>84.049006780064232</v>
      </c>
      <c r="F120" s="111">
        <f t="shared" si="21"/>
        <v>81.901158146009635</v>
      </c>
      <c r="G120" s="111">
        <f t="shared" si="21"/>
        <v>87.664574934964349</v>
      </c>
      <c r="H120" s="111">
        <f t="shared" si="21"/>
        <v>88.950738889813351</v>
      </c>
      <c r="I120" s="111">
        <f t="shared" si="21"/>
        <v>89.900787697877931</v>
      </c>
      <c r="J120" s="111">
        <f t="shared" si="21"/>
        <v>87.231073111020436</v>
      </c>
      <c r="K120" s="111">
        <f t="shared" si="21"/>
        <v>91.363611989919022</v>
      </c>
      <c r="L120" s="111">
        <f t="shared" si="21"/>
        <v>94.568866308515567</v>
      </c>
      <c r="M120" s="111">
        <f t="shared" si="21"/>
        <v>100.07520180051506</v>
      </c>
      <c r="N120" s="111">
        <f t="shared" si="21"/>
        <v>105.23425666974886</v>
      </c>
      <c r="O120" s="111">
        <f t="shared" si="21"/>
        <v>111.97055540986405</v>
      </c>
      <c r="P120" s="111">
        <f t="shared" si="21"/>
        <v>107.97473079684137</v>
      </c>
      <c r="Q120" s="111">
        <f t="shared" si="21"/>
        <v>102.93551570533617</v>
      </c>
      <c r="R120" s="111">
        <f t="shared" si="21"/>
        <v>100</v>
      </c>
      <c r="S120" s="111">
        <f t="shared" si="21"/>
        <v>101.0390364544177</v>
      </c>
      <c r="T120" s="111">
        <f t="shared" si="21"/>
        <v>100.56756871125405</v>
      </c>
      <c r="U120" s="111">
        <f t="shared" si="21"/>
        <v>104.82882053642196</v>
      </c>
      <c r="V120" s="111">
        <f t="shared" si="21"/>
        <v>102.96668864592438</v>
      </c>
      <c r="W120" s="111"/>
      <c r="X120" s="109">
        <f t="shared" si="22"/>
        <v>0.98479728980174208</v>
      </c>
      <c r="Y120" s="109">
        <f t="shared" si="23"/>
        <v>0.70463719229456601</v>
      </c>
      <c r="Z120" s="109">
        <f t="shared" si="24"/>
        <v>1.5277613553407843</v>
      </c>
      <c r="AA120" s="109">
        <f t="shared" si="25"/>
        <v>0.85440146733111177</v>
      </c>
      <c r="AB120" s="109"/>
      <c r="AC120" s="109">
        <f t="shared" si="26"/>
        <v>-1.7763549002734378</v>
      </c>
    </row>
    <row r="121" spans="1:29" ht="18.75" customHeight="1">
      <c r="A121" s="125" t="s">
        <v>61</v>
      </c>
      <c r="B121" s="111">
        <f t="shared" si="27"/>
        <v>52.795978025301146</v>
      </c>
      <c r="C121" s="111">
        <f t="shared" si="21"/>
        <v>54.22056670911234</v>
      </c>
      <c r="D121" s="111">
        <f t="shared" si="21"/>
        <v>54.352650456437502</v>
      </c>
      <c r="E121" s="111">
        <f t="shared" si="21"/>
        <v>59.266048816919579</v>
      </c>
      <c r="F121" s="111">
        <f t="shared" si="21"/>
        <v>52.967713928209669</v>
      </c>
      <c r="G121" s="111">
        <f t="shared" si="21"/>
        <v>66.028929062565865</v>
      </c>
      <c r="H121" s="111">
        <f t="shared" si="21"/>
        <v>63.669911087995644</v>
      </c>
      <c r="I121" s="111">
        <f t="shared" si="21"/>
        <v>70.749636189504855</v>
      </c>
      <c r="J121" s="111">
        <f t="shared" si="21"/>
        <v>62.600675129558304</v>
      </c>
      <c r="K121" s="111">
        <f t="shared" si="21"/>
        <v>73.11211537925071</v>
      </c>
      <c r="L121" s="111">
        <f t="shared" si="21"/>
        <v>77.57669001444053</v>
      </c>
      <c r="M121" s="111">
        <f t="shared" ref="C121:V131" si="28">M58/M89*100</f>
        <v>89.644216732976503</v>
      </c>
      <c r="N121" s="111">
        <f t="shared" si="28"/>
        <v>93.218353400585755</v>
      </c>
      <c r="O121" s="111">
        <f t="shared" si="28"/>
        <v>98.771886466036761</v>
      </c>
      <c r="P121" s="111">
        <f t="shared" si="28"/>
        <v>101.34884477709079</v>
      </c>
      <c r="Q121" s="111">
        <f t="shared" si="28"/>
        <v>97.599653111159284</v>
      </c>
      <c r="R121" s="111">
        <f t="shared" si="28"/>
        <v>100</v>
      </c>
      <c r="S121" s="111">
        <f t="shared" si="28"/>
        <v>99.540218836609455</v>
      </c>
      <c r="T121" s="111">
        <f t="shared" si="28"/>
        <v>104.88986705951262</v>
      </c>
      <c r="U121" s="111">
        <f t="shared" si="28"/>
        <v>105.3982078552885</v>
      </c>
      <c r="V121" s="111">
        <f t="shared" si="28"/>
        <v>102.17456202372534</v>
      </c>
      <c r="W121" s="111"/>
      <c r="X121" s="109">
        <f t="shared" si="22"/>
        <v>3.3563341335580033</v>
      </c>
      <c r="Y121" s="109">
        <f t="shared" si="23"/>
        <v>4.5747133472246126</v>
      </c>
      <c r="Z121" s="109">
        <f t="shared" si="24"/>
        <v>3.2759975185474355</v>
      </c>
      <c r="AA121" s="109">
        <f t="shared" si="25"/>
        <v>2.7924349891909506</v>
      </c>
      <c r="AB121" s="109"/>
      <c r="AC121" s="109">
        <f t="shared" si="26"/>
        <v>-3.0585395114015781</v>
      </c>
    </row>
    <row r="122" spans="1:29" ht="18.75" customHeight="1">
      <c r="A122" s="125" t="s">
        <v>62</v>
      </c>
      <c r="B122" s="111">
        <f t="shared" si="27"/>
        <v>114.39618090952037</v>
      </c>
      <c r="C122" s="111">
        <f t="shared" si="28"/>
        <v>133.09265084358023</v>
      </c>
      <c r="D122" s="111">
        <f t="shared" si="28"/>
        <v>101.31132552152258</v>
      </c>
      <c r="E122" s="111">
        <f t="shared" si="28"/>
        <v>94.786763156045822</v>
      </c>
      <c r="F122" s="111">
        <f t="shared" si="28"/>
        <v>102.28176028348418</v>
      </c>
      <c r="G122" s="111">
        <f t="shared" si="28"/>
        <v>102.06210417899328</v>
      </c>
      <c r="H122" s="111">
        <f t="shared" si="28"/>
        <v>109.05838735554929</v>
      </c>
      <c r="I122" s="111">
        <f t="shared" si="28"/>
        <v>100.71666240081905</v>
      </c>
      <c r="J122" s="111">
        <f t="shared" si="28"/>
        <v>100.8315063893662</v>
      </c>
      <c r="K122" s="111">
        <f t="shared" si="28"/>
        <v>104.18895194545379</v>
      </c>
      <c r="L122" s="111">
        <f t="shared" si="28"/>
        <v>106.81784528166185</v>
      </c>
      <c r="M122" s="111">
        <f t="shared" si="28"/>
        <v>105.85303807498228</v>
      </c>
      <c r="N122" s="111">
        <f t="shared" si="28"/>
        <v>120.49472171903307</v>
      </c>
      <c r="O122" s="111">
        <f t="shared" si="28"/>
        <v>131.77028568871788</v>
      </c>
      <c r="P122" s="111">
        <f t="shared" si="28"/>
        <v>119.09334963004999</v>
      </c>
      <c r="Q122" s="111">
        <f t="shared" si="28"/>
        <v>103.35157600197513</v>
      </c>
      <c r="R122" s="111">
        <f t="shared" si="28"/>
        <v>100</v>
      </c>
      <c r="S122" s="111">
        <f t="shared" si="28"/>
        <v>104.14436793366089</v>
      </c>
      <c r="T122" s="111">
        <f t="shared" si="28"/>
        <v>99.927853736648558</v>
      </c>
      <c r="U122" s="111">
        <f t="shared" si="28"/>
        <v>111.63781946194067</v>
      </c>
      <c r="V122" s="111">
        <f t="shared" si="28"/>
        <v>110.33807389631929</v>
      </c>
      <c r="W122" s="111"/>
      <c r="X122" s="109">
        <f t="shared" si="22"/>
        <v>-0.18043024415628217</v>
      </c>
      <c r="Y122" s="109">
        <f t="shared" si="23"/>
        <v>-2.2558895849057459</v>
      </c>
      <c r="Z122" s="109">
        <f t="shared" si="24"/>
        <v>0.91503126143126501</v>
      </c>
      <c r="AA122" s="109">
        <f t="shared" si="25"/>
        <v>0.32476671198498064</v>
      </c>
      <c r="AB122" s="109"/>
      <c r="AC122" s="109">
        <f t="shared" si="26"/>
        <v>-1.1642520177174236</v>
      </c>
    </row>
    <row r="123" spans="1:29" ht="18.75" customHeight="1">
      <c r="A123" s="125" t="s">
        <v>63</v>
      </c>
      <c r="B123" s="111">
        <f t="shared" si="27"/>
        <v>86.33446386642315</v>
      </c>
      <c r="C123" s="111">
        <f t="shared" si="28"/>
        <v>94.599713055954069</v>
      </c>
      <c r="D123" s="111">
        <f t="shared" si="28"/>
        <v>96.232986818133099</v>
      </c>
      <c r="E123" s="111">
        <f t="shared" si="28"/>
        <v>97.352957636129617</v>
      </c>
      <c r="F123" s="111">
        <f t="shared" si="28"/>
        <v>93.689903846153854</v>
      </c>
      <c r="G123" s="111">
        <f t="shared" si="28"/>
        <v>80.968743072489474</v>
      </c>
      <c r="H123" s="111">
        <f t="shared" si="28"/>
        <v>78.777418995657499</v>
      </c>
      <c r="I123" s="111">
        <f t="shared" si="28"/>
        <v>74.119993531346012</v>
      </c>
      <c r="J123" s="111">
        <f t="shared" si="28"/>
        <v>82.069342400874362</v>
      </c>
      <c r="K123" s="111">
        <f t="shared" si="28"/>
        <v>82.338776431635196</v>
      </c>
      <c r="L123" s="111">
        <f t="shared" si="28"/>
        <v>87.098575816810936</v>
      </c>
      <c r="M123" s="111">
        <f t="shared" si="28"/>
        <v>85.705302871515414</v>
      </c>
      <c r="N123" s="111">
        <f t="shared" si="28"/>
        <v>83.139801375095487</v>
      </c>
      <c r="O123" s="111">
        <f t="shared" si="28"/>
        <v>83.372567482736983</v>
      </c>
      <c r="P123" s="111">
        <f t="shared" si="28"/>
        <v>84.810126582278485</v>
      </c>
      <c r="Q123" s="111">
        <f t="shared" si="28"/>
        <v>96.882784143477338</v>
      </c>
      <c r="R123" s="111">
        <f t="shared" si="28"/>
        <v>100</v>
      </c>
      <c r="S123" s="111">
        <f t="shared" si="28"/>
        <v>94.271631252914148</v>
      </c>
      <c r="T123" s="111">
        <f t="shared" si="28"/>
        <v>87.034232050893664</v>
      </c>
      <c r="U123" s="111">
        <f t="shared" si="28"/>
        <v>87.986276676164451</v>
      </c>
      <c r="V123" s="111">
        <f t="shared" si="28"/>
        <v>91.962266589132241</v>
      </c>
      <c r="W123" s="111"/>
      <c r="X123" s="109">
        <f t="shared" si="22"/>
        <v>0.31624640326519682</v>
      </c>
      <c r="Y123" s="109">
        <f t="shared" si="23"/>
        <v>-1.275114158457713</v>
      </c>
      <c r="Z123" s="109">
        <f t="shared" si="24"/>
        <v>1.4702502025669473</v>
      </c>
      <c r="AA123" s="109">
        <f t="shared" si="25"/>
        <v>0.54485712212841708</v>
      </c>
      <c r="AB123" s="109"/>
      <c r="AC123" s="109">
        <f t="shared" si="26"/>
        <v>4.518875060029548</v>
      </c>
    </row>
    <row r="124" spans="1:29" ht="18.75" customHeight="1">
      <c r="A124" s="125" t="s">
        <v>64</v>
      </c>
      <c r="B124" s="111">
        <f t="shared" si="27"/>
        <v>98.145852564947916</v>
      </c>
      <c r="C124" s="111">
        <f t="shared" si="28"/>
        <v>96.997702068138665</v>
      </c>
      <c r="D124" s="111">
        <f t="shared" si="28"/>
        <v>87.034511156291018</v>
      </c>
      <c r="E124" s="111">
        <f t="shared" si="28"/>
        <v>95.411781325045908</v>
      </c>
      <c r="F124" s="111">
        <f t="shared" si="28"/>
        <v>96.484731530497811</v>
      </c>
      <c r="G124" s="111">
        <f t="shared" si="28"/>
        <v>98.766102747167466</v>
      </c>
      <c r="H124" s="111">
        <f t="shared" si="28"/>
        <v>101.69423478400515</v>
      </c>
      <c r="I124" s="111">
        <f t="shared" si="28"/>
        <v>106.92366094389068</v>
      </c>
      <c r="J124" s="111">
        <f t="shared" si="28"/>
        <v>107.97957381821652</v>
      </c>
      <c r="K124" s="111">
        <f t="shared" si="28"/>
        <v>105.04517544883618</v>
      </c>
      <c r="L124" s="111">
        <f t="shared" si="28"/>
        <v>107.17803886127429</v>
      </c>
      <c r="M124" s="111">
        <f t="shared" si="28"/>
        <v>110.98858358690431</v>
      </c>
      <c r="N124" s="111">
        <f t="shared" si="28"/>
        <v>111.21962350256702</v>
      </c>
      <c r="O124" s="111">
        <f t="shared" si="28"/>
        <v>117.86968218503489</v>
      </c>
      <c r="P124" s="111">
        <f t="shared" si="28"/>
        <v>112.45607273221938</v>
      </c>
      <c r="Q124" s="111">
        <f t="shared" si="28"/>
        <v>111.85189938398356</v>
      </c>
      <c r="R124" s="111">
        <f t="shared" si="28"/>
        <v>100</v>
      </c>
      <c r="S124" s="111">
        <f t="shared" si="28"/>
        <v>100.42628566979405</v>
      </c>
      <c r="T124" s="111">
        <f t="shared" si="28"/>
        <v>99.38193343898574</v>
      </c>
      <c r="U124" s="111">
        <f t="shared" si="28"/>
        <v>100.62977173196914</v>
      </c>
      <c r="V124" s="111">
        <f t="shared" si="28"/>
        <v>98.072057583305551</v>
      </c>
      <c r="W124" s="111"/>
      <c r="X124" s="109">
        <f t="shared" si="22"/>
        <v>-3.7607982582676946E-3</v>
      </c>
      <c r="Y124" s="109">
        <f t="shared" si="23"/>
        <v>0.12607525891983329</v>
      </c>
      <c r="Z124" s="109">
        <f t="shared" si="24"/>
        <v>1.6481731538369182</v>
      </c>
      <c r="AA124" s="109">
        <f t="shared" si="25"/>
        <v>-0.88395867128748806</v>
      </c>
      <c r="AB124" s="109"/>
      <c r="AC124" s="109">
        <f t="shared" si="26"/>
        <v>-2.5417071952385539</v>
      </c>
    </row>
    <row r="125" spans="1:29" ht="18.75" customHeight="1">
      <c r="A125" s="125" t="s">
        <v>65</v>
      </c>
      <c r="B125" s="111">
        <f t="shared" ref="B125:B131" si="29">B62/B93*100</f>
        <v>247.13665495141584</v>
      </c>
      <c r="C125" s="111">
        <f t="shared" si="28"/>
        <v>378.81064162754205</v>
      </c>
      <c r="D125" s="111">
        <f t="shared" si="28"/>
        <v>303.82484832498005</v>
      </c>
      <c r="E125" s="111">
        <f t="shared" si="28"/>
        <v>1844.8387096774386</v>
      </c>
      <c r="F125" s="111">
        <f t="shared" si="28"/>
        <v>-176.65159690826832</v>
      </c>
      <c r="G125" s="111">
        <f t="shared" si="28"/>
        <v>-2157.7358490566216</v>
      </c>
      <c r="H125" s="111">
        <f t="shared" si="28"/>
        <v>289.5161290322572</v>
      </c>
      <c r="I125" s="111">
        <f t="shared" si="28"/>
        <v>186.67105479677457</v>
      </c>
      <c r="J125" s="111">
        <f t="shared" si="28"/>
        <v>832.00000000001296</v>
      </c>
      <c r="K125" s="111">
        <f t="shared" si="28"/>
        <v>113.47027250206423</v>
      </c>
      <c r="L125" s="111">
        <f t="shared" si="28"/>
        <v>121.16881607993528</v>
      </c>
      <c r="M125" s="111">
        <f t="shared" si="28"/>
        <v>120.16254731685589</v>
      </c>
      <c r="N125" s="111">
        <f t="shared" si="28"/>
        <v>108.52312987144414</v>
      </c>
      <c r="O125" s="111">
        <f t="shared" si="28"/>
        <v>103.51783762297532</v>
      </c>
      <c r="P125" s="111">
        <f t="shared" si="28"/>
        <v>110.03891050583687</v>
      </c>
      <c r="Q125" s="111">
        <f t="shared" si="28"/>
        <v>102.14255409418752</v>
      </c>
      <c r="R125" s="111">
        <f t="shared" si="28"/>
        <v>100</v>
      </c>
      <c r="S125" s="111">
        <f t="shared" si="28"/>
        <v>107.11831651277646</v>
      </c>
      <c r="T125" s="111">
        <f t="shared" si="28"/>
        <v>109.1154321681463</v>
      </c>
      <c r="U125" s="111">
        <f t="shared" si="28"/>
        <v>113.3765662783025</v>
      </c>
      <c r="V125" s="111">
        <f t="shared" si="28"/>
        <v>108.89792231255639</v>
      </c>
      <c r="W125" s="111"/>
      <c r="X125" s="109">
        <f t="shared" si="22"/>
        <v>-4.0148337398100313</v>
      </c>
      <c r="Y125" s="109">
        <f t="shared" si="23"/>
        <v>-254.24540052940517</v>
      </c>
      <c r="Z125" s="109">
        <f t="shared" si="24"/>
        <v>-156.21840469157959</v>
      </c>
      <c r="AA125" s="109">
        <f t="shared" si="25"/>
        <v>-1.0620578779017564</v>
      </c>
      <c r="AB125" s="109"/>
      <c r="AC125" s="109">
        <f t="shared" si="26"/>
        <v>-3.950237789661494</v>
      </c>
    </row>
    <row r="126" spans="1:29" ht="18.75" customHeight="1">
      <c r="A126" s="63" t="s">
        <v>66</v>
      </c>
      <c r="B126" s="111">
        <f t="shared" si="29"/>
        <v>92.365369118110792</v>
      </c>
      <c r="C126" s="111">
        <f t="shared" si="28"/>
        <v>95.086226417343013</v>
      </c>
      <c r="D126" s="111">
        <f t="shared" si="28"/>
        <v>96.905848575317705</v>
      </c>
      <c r="E126" s="111">
        <f t="shared" si="28"/>
        <v>97.901557842912467</v>
      </c>
      <c r="F126" s="111">
        <f t="shared" si="28"/>
        <v>96.814711435842696</v>
      </c>
      <c r="G126" s="111">
        <f t="shared" si="28"/>
        <v>99.091323187610215</v>
      </c>
      <c r="H126" s="111">
        <f t="shared" si="28"/>
        <v>99.203815902000684</v>
      </c>
      <c r="I126" s="111">
        <f t="shared" si="28"/>
        <v>105.05132623098019</v>
      </c>
      <c r="J126" s="111">
        <f t="shared" si="28"/>
        <v>112.63317567244758</v>
      </c>
      <c r="K126" s="111">
        <f t="shared" si="28"/>
        <v>102.12649746932236</v>
      </c>
      <c r="L126" s="111">
        <f t="shared" si="28"/>
        <v>99.008958912573377</v>
      </c>
      <c r="M126" s="111">
        <f t="shared" si="28"/>
        <v>104.4352977860929</v>
      </c>
      <c r="N126" s="111">
        <f t="shared" si="28"/>
        <v>115.39010734371283</v>
      </c>
      <c r="O126" s="111">
        <f t="shared" si="28"/>
        <v>116.57049481693305</v>
      </c>
      <c r="P126" s="111">
        <f t="shared" si="28"/>
        <v>118.06518929558094</v>
      </c>
      <c r="Q126" s="111">
        <f t="shared" si="28"/>
        <v>107.64701155890219</v>
      </c>
      <c r="R126" s="111">
        <f t="shared" si="28"/>
        <v>100</v>
      </c>
      <c r="S126" s="111">
        <f t="shared" si="28"/>
        <v>108.99386301112179</v>
      </c>
      <c r="T126" s="111">
        <f t="shared" si="28"/>
        <v>110.8226841764325</v>
      </c>
      <c r="U126" s="111">
        <f t="shared" si="28"/>
        <v>110.00435740110466</v>
      </c>
      <c r="V126" s="111">
        <f t="shared" si="28"/>
        <v>108.12897261065528</v>
      </c>
      <c r="W126" s="111"/>
      <c r="X126" s="109">
        <f t="shared" si="22"/>
        <v>0.79097475795604222</v>
      </c>
      <c r="Y126" s="109">
        <f t="shared" si="23"/>
        <v>1.4157230907004603</v>
      </c>
      <c r="Z126" s="109">
        <f t="shared" si="24"/>
        <v>-1.6629442494398017E-2</v>
      </c>
      <c r="AA126" s="109">
        <f t="shared" si="25"/>
        <v>0.88503715184391485</v>
      </c>
      <c r="AB126" s="109"/>
      <c r="AC126" s="109">
        <f t="shared" si="26"/>
        <v>-1.7048277311518039</v>
      </c>
    </row>
    <row r="127" spans="1:29" ht="18.75" customHeight="1">
      <c r="A127" s="125" t="s">
        <v>67</v>
      </c>
      <c r="B127" s="111">
        <f t="shared" si="29"/>
        <v>97.784273187424247</v>
      </c>
      <c r="C127" s="111">
        <f t="shared" si="28"/>
        <v>101.78235145835495</v>
      </c>
      <c r="D127" s="111">
        <f t="shared" si="28"/>
        <v>103.5110588435326</v>
      </c>
      <c r="E127" s="111">
        <f t="shared" si="28"/>
        <v>101.21848232597416</v>
      </c>
      <c r="F127" s="111">
        <f t="shared" si="28"/>
        <v>104.62633972306297</v>
      </c>
      <c r="G127" s="111">
        <f t="shared" si="28"/>
        <v>106.80337239211204</v>
      </c>
      <c r="H127" s="111">
        <f t="shared" si="28"/>
        <v>105.44326714747869</v>
      </c>
      <c r="I127" s="111">
        <f t="shared" si="28"/>
        <v>109.56853669166379</v>
      </c>
      <c r="J127" s="111">
        <f t="shared" si="28"/>
        <v>118.44780523791958</v>
      </c>
      <c r="K127" s="111">
        <f t="shared" si="28"/>
        <v>104.23541776142933</v>
      </c>
      <c r="L127" s="111">
        <f t="shared" si="28"/>
        <v>100.92709256925974</v>
      </c>
      <c r="M127" s="111">
        <f t="shared" si="28"/>
        <v>107.1195133774296</v>
      </c>
      <c r="N127" s="111">
        <f t="shared" si="28"/>
        <v>112.05121415554278</v>
      </c>
      <c r="O127" s="111">
        <f t="shared" si="28"/>
        <v>120.48666907159019</v>
      </c>
      <c r="P127" s="111">
        <f t="shared" si="28"/>
        <v>121.67850206360768</v>
      </c>
      <c r="Q127" s="111">
        <f t="shared" si="28"/>
        <v>105.79212522865625</v>
      </c>
      <c r="R127" s="111">
        <f t="shared" si="28"/>
        <v>100</v>
      </c>
      <c r="S127" s="111">
        <f t="shared" si="28"/>
        <v>105.66420894776304</v>
      </c>
      <c r="T127" s="111">
        <f t="shared" si="28"/>
        <v>109.35532280272908</v>
      </c>
      <c r="U127" s="111">
        <f t="shared" si="28"/>
        <v>110.05711101824767</v>
      </c>
      <c r="V127" s="111">
        <f t="shared" si="28"/>
        <v>109.46935041171091</v>
      </c>
      <c r="W127" s="111"/>
      <c r="X127" s="109">
        <f t="shared" si="22"/>
        <v>0.5659999959910067</v>
      </c>
      <c r="Y127" s="109">
        <f t="shared" si="23"/>
        <v>1.7801744228598482</v>
      </c>
      <c r="Z127" s="109">
        <f t="shared" si="24"/>
        <v>-1.1254410369519574</v>
      </c>
      <c r="AA127" s="109">
        <f t="shared" si="25"/>
        <v>0.81577147675897521</v>
      </c>
      <c r="AB127" s="109"/>
      <c r="AC127" s="109">
        <f t="shared" si="26"/>
        <v>-0.53405054984526146</v>
      </c>
    </row>
    <row r="128" spans="1:29" ht="18.75" customHeight="1">
      <c r="A128" s="125" t="s">
        <v>68</v>
      </c>
      <c r="B128" s="111">
        <f t="shared" si="29"/>
        <v>78.352920843415149</v>
      </c>
      <c r="C128" s="111">
        <f t="shared" si="28"/>
        <v>73.822714681440445</v>
      </c>
      <c r="D128" s="111">
        <f t="shared" si="28"/>
        <v>75.026224481562181</v>
      </c>
      <c r="E128" s="111">
        <f t="shared" si="28"/>
        <v>87.488076311605724</v>
      </c>
      <c r="F128" s="111">
        <f t="shared" si="28"/>
        <v>64.637503823799321</v>
      </c>
      <c r="G128" s="111">
        <f t="shared" si="28"/>
        <v>68.077524769685382</v>
      </c>
      <c r="H128" s="111">
        <f t="shared" si="28"/>
        <v>79.432746024924811</v>
      </c>
      <c r="I128" s="111">
        <f t="shared" si="28"/>
        <v>94.284736481861742</v>
      </c>
      <c r="J128" s="111">
        <f t="shared" si="28"/>
        <v>94.284269094587756</v>
      </c>
      <c r="K128" s="111">
        <f t="shared" si="28"/>
        <v>101.00408441116406</v>
      </c>
      <c r="L128" s="111">
        <f t="shared" si="28"/>
        <v>93.024000000000001</v>
      </c>
      <c r="M128" s="111">
        <f t="shared" si="28"/>
        <v>93.020719738276995</v>
      </c>
      <c r="N128" s="111">
        <f t="shared" si="28"/>
        <v>140.64998710343048</v>
      </c>
      <c r="O128" s="111">
        <f t="shared" si="28"/>
        <v>106.66341225286796</v>
      </c>
      <c r="P128" s="111">
        <f t="shared" si="28"/>
        <v>110.04640371229696</v>
      </c>
      <c r="Q128" s="111">
        <f t="shared" si="28"/>
        <v>117.42121148311927</v>
      </c>
      <c r="R128" s="111">
        <f t="shared" si="28"/>
        <v>100</v>
      </c>
      <c r="S128" s="111">
        <f t="shared" si="28"/>
        <v>125.98042717336952</v>
      </c>
      <c r="T128" s="111">
        <f t="shared" si="28"/>
        <v>124.44719231888274</v>
      </c>
      <c r="U128" s="111">
        <f t="shared" si="28"/>
        <v>116.48222792231589</v>
      </c>
      <c r="V128" s="111">
        <f t="shared" si="28"/>
        <v>111.41122278056952</v>
      </c>
      <c r="W128" s="111"/>
      <c r="X128" s="109">
        <f t="shared" si="22"/>
        <v>1.7756037817488579</v>
      </c>
      <c r="Y128" s="109">
        <f t="shared" si="23"/>
        <v>-2.7723669533487261</v>
      </c>
      <c r="Z128" s="109">
        <f t="shared" si="24"/>
        <v>6.4432804853136405</v>
      </c>
      <c r="AA128" s="109">
        <f t="shared" si="25"/>
        <v>1.8200704215320496</v>
      </c>
      <c r="AB128" s="109"/>
      <c r="AC128" s="109">
        <f t="shared" si="26"/>
        <v>-4.3534582332407954</v>
      </c>
    </row>
    <row r="129" spans="1:30" ht="18.75" customHeight="1">
      <c r="A129" s="125" t="s">
        <v>69</v>
      </c>
      <c r="B129" s="111">
        <f t="shared" si="29"/>
        <v>43.921808185705558</v>
      </c>
      <c r="C129" s="111">
        <f t="shared" si="28"/>
        <v>47.157417893544732</v>
      </c>
      <c r="D129" s="111">
        <f t="shared" si="28"/>
        <v>52.046654929577471</v>
      </c>
      <c r="E129" s="111">
        <f t="shared" si="28"/>
        <v>70.184450151762789</v>
      </c>
      <c r="F129" s="111">
        <f t="shared" si="28"/>
        <v>63.457221252182585</v>
      </c>
      <c r="G129" s="111">
        <f t="shared" si="28"/>
        <v>64.312056737588648</v>
      </c>
      <c r="H129" s="111">
        <f t="shared" si="28"/>
        <v>55.889520714865967</v>
      </c>
      <c r="I129" s="111">
        <f t="shared" si="28"/>
        <v>64.062877871825876</v>
      </c>
      <c r="J129" s="111">
        <f t="shared" si="28"/>
        <v>72.497446373850877</v>
      </c>
      <c r="K129" s="111">
        <f t="shared" si="28"/>
        <v>73.004875545291242</v>
      </c>
      <c r="L129" s="111">
        <f t="shared" si="28"/>
        <v>87.606112054329387</v>
      </c>
      <c r="M129" s="111">
        <f t="shared" si="28"/>
        <v>96.750058452186096</v>
      </c>
      <c r="N129" s="111">
        <f t="shared" si="28"/>
        <v>97.777210015329572</v>
      </c>
      <c r="O129" s="111">
        <f t="shared" si="28"/>
        <v>96.941079860398276</v>
      </c>
      <c r="P129" s="111">
        <f t="shared" si="28"/>
        <v>97.651070278461845</v>
      </c>
      <c r="Q129" s="111">
        <f t="shared" si="28"/>
        <v>105.23331173039534</v>
      </c>
      <c r="R129" s="111">
        <f t="shared" si="28"/>
        <v>100</v>
      </c>
      <c r="S129" s="111">
        <f t="shared" si="28"/>
        <v>105.49481754933976</v>
      </c>
      <c r="T129" s="111">
        <f t="shared" si="28"/>
        <v>95.964057264696919</v>
      </c>
      <c r="U129" s="111">
        <f t="shared" si="28"/>
        <v>95.086104513064129</v>
      </c>
      <c r="V129" s="111">
        <f t="shared" si="28"/>
        <v>87.396600992630482</v>
      </c>
      <c r="W129" s="111"/>
      <c r="X129" s="109">
        <f t="shared" si="22"/>
        <v>3.5000874108381819</v>
      </c>
      <c r="Y129" s="109">
        <f t="shared" si="23"/>
        <v>7.9250944914870836</v>
      </c>
      <c r="Z129" s="109">
        <f t="shared" si="24"/>
        <v>6.3771624564142426</v>
      </c>
      <c r="AA129" s="109">
        <f t="shared" si="25"/>
        <v>-2.3940895283436348E-2</v>
      </c>
      <c r="AB129" s="109"/>
      <c r="AC129" s="109">
        <f t="shared" si="26"/>
        <v>-8.0868845766808821</v>
      </c>
    </row>
    <row r="130" spans="1:30" ht="18.75" customHeight="1">
      <c r="A130" s="126" t="s">
        <v>70</v>
      </c>
      <c r="B130" s="124">
        <f t="shared" si="29"/>
        <v>70.924940214456527</v>
      </c>
      <c r="C130" s="124">
        <f t="shared" si="28"/>
        <v>72.919594644574303</v>
      </c>
      <c r="D130" s="124">
        <f t="shared" si="28"/>
        <v>75.475030020484567</v>
      </c>
      <c r="E130" s="124">
        <f t="shared" si="28"/>
        <v>78.010471204188477</v>
      </c>
      <c r="F130" s="124">
        <f t="shared" si="28"/>
        <v>79.561846983485012</v>
      </c>
      <c r="G130" s="124">
        <f t="shared" si="28"/>
        <v>80.469331169270291</v>
      </c>
      <c r="H130" s="124">
        <f t="shared" si="28"/>
        <v>82.779962607182</v>
      </c>
      <c r="I130" s="124">
        <f t="shared" si="28"/>
        <v>84.763826701141454</v>
      </c>
      <c r="J130" s="124">
        <f t="shared" si="28"/>
        <v>86.9324109152803</v>
      </c>
      <c r="K130" s="124">
        <f t="shared" si="28"/>
        <v>89.736426575974733</v>
      </c>
      <c r="L130" s="124">
        <f t="shared" si="28"/>
        <v>93.875168939673188</v>
      </c>
      <c r="M130" s="124">
        <f t="shared" si="28"/>
        <v>96.0968149478024</v>
      </c>
      <c r="N130" s="124">
        <f t="shared" si="28"/>
        <v>96.733668341708551</v>
      </c>
      <c r="O130" s="124">
        <f t="shared" si="28"/>
        <v>97.817488345811554</v>
      </c>
      <c r="P130" s="124">
        <f t="shared" si="28"/>
        <v>98.879632289571958</v>
      </c>
      <c r="Q130" s="124">
        <f t="shared" si="28"/>
        <v>99.623820001419574</v>
      </c>
      <c r="R130" s="124">
        <f t="shared" si="28"/>
        <v>100</v>
      </c>
      <c r="S130" s="124">
        <f t="shared" si="28"/>
        <v>100.84990851679159</v>
      </c>
      <c r="T130" s="124">
        <f t="shared" si="28"/>
        <v>99.165500440574291</v>
      </c>
      <c r="U130" s="124">
        <f t="shared" si="28"/>
        <v>99.715350377807681</v>
      </c>
      <c r="V130" s="124">
        <f t="shared" si="28"/>
        <v>105.53054995085105</v>
      </c>
      <c r="W130" s="111"/>
      <c r="X130" s="106">
        <f t="shared" si="22"/>
        <v>2.0067618057189707</v>
      </c>
      <c r="Y130" s="106">
        <f t="shared" si="23"/>
        <v>2.5572300742432219</v>
      </c>
      <c r="Z130" s="106">
        <f t="shared" si="24"/>
        <v>3.1297744639537495</v>
      </c>
      <c r="AA130" s="106">
        <f t="shared" si="25"/>
        <v>1.1772210842191599</v>
      </c>
      <c r="AB130" s="109"/>
      <c r="AC130" s="106">
        <f t="shared" si="26"/>
        <v>5.8317997690529939</v>
      </c>
    </row>
    <row r="131" spans="1:30" ht="18.75" customHeight="1">
      <c r="A131" s="126" t="s">
        <v>71</v>
      </c>
      <c r="B131" s="124">
        <f t="shared" si="29"/>
        <v>89.967226979596134</v>
      </c>
      <c r="C131" s="124">
        <f t="shared" si="28"/>
        <v>92.497845756139597</v>
      </c>
      <c r="D131" s="124">
        <f t="shared" si="28"/>
        <v>92.329047340736423</v>
      </c>
      <c r="E131" s="124">
        <f t="shared" si="28"/>
        <v>94.133509718123534</v>
      </c>
      <c r="F131" s="124">
        <f t="shared" si="28"/>
        <v>95.026444263628989</v>
      </c>
      <c r="G131" s="124">
        <f t="shared" si="28"/>
        <v>96.640515955142689</v>
      </c>
      <c r="H131" s="124">
        <f t="shared" si="28"/>
        <v>94.950052708197376</v>
      </c>
      <c r="I131" s="124">
        <f t="shared" si="28"/>
        <v>97.659506252003851</v>
      </c>
      <c r="J131" s="124">
        <f t="shared" si="28"/>
        <v>101.21037749888386</v>
      </c>
      <c r="K131" s="124">
        <f t="shared" si="28"/>
        <v>101.04602510460251</v>
      </c>
      <c r="L131" s="124">
        <f t="shared" si="28"/>
        <v>101.03729158711975</v>
      </c>
      <c r="M131" s="124">
        <f t="shared" si="28"/>
        <v>102.1099534761811</v>
      </c>
      <c r="N131" s="124">
        <f t="shared" si="28"/>
        <v>101.11429282868527</v>
      </c>
      <c r="O131" s="124">
        <f t="shared" si="28"/>
        <v>100.6813159833047</v>
      </c>
      <c r="P131" s="124">
        <f t="shared" si="28"/>
        <v>99.983290631614125</v>
      </c>
      <c r="Q131" s="124">
        <f t="shared" si="28"/>
        <v>100.0902431255972</v>
      </c>
      <c r="R131" s="124">
        <f t="shared" si="28"/>
        <v>100</v>
      </c>
      <c r="S131" s="124">
        <f t="shared" si="28"/>
        <v>101.51167431650367</v>
      </c>
      <c r="T131" s="124">
        <f t="shared" si="28"/>
        <v>101.52087707021229</v>
      </c>
      <c r="U131" s="124">
        <f t="shared" si="28"/>
        <v>103.76995928077962</v>
      </c>
      <c r="V131" s="124">
        <f t="shared" si="28"/>
        <v>103.74976267324851</v>
      </c>
      <c r="W131" s="111"/>
      <c r="X131" s="106">
        <f t="shared" si="22"/>
        <v>0.71522768380343216</v>
      </c>
      <c r="Y131" s="106">
        <f t="shared" si="23"/>
        <v>1.4413408481700696</v>
      </c>
      <c r="Z131" s="106">
        <f t="shared" si="24"/>
        <v>0.89380275815724719</v>
      </c>
      <c r="AA131" s="106">
        <f t="shared" si="25"/>
        <v>0.26527322131952857</v>
      </c>
      <c r="AB131" s="109"/>
      <c r="AC131" s="106">
        <f t="shared" si="26"/>
        <v>-1.9462865429538331E-2</v>
      </c>
    </row>
    <row r="132" spans="1:30">
      <c r="A132" s="269" t="s">
        <v>32</v>
      </c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</row>
    <row r="133" spans="1:30">
      <c r="A133" s="288" t="s">
        <v>171</v>
      </c>
      <c r="B133" s="288"/>
      <c r="C133" s="288"/>
      <c r="D133" s="288"/>
      <c r="E133" s="288"/>
      <c r="F133" s="288"/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69"/>
      <c r="S133" s="269"/>
      <c r="T133" s="269"/>
      <c r="U133" s="269"/>
      <c r="V133" s="269"/>
    </row>
    <row r="134" spans="1:30">
      <c r="A134" s="140" t="s">
        <v>237</v>
      </c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</row>
    <row r="135" spans="1:30">
      <c r="A135" s="269"/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</row>
    <row r="136" spans="1:30" ht="40.5" customHeight="1">
      <c r="A136" s="282" t="s">
        <v>205</v>
      </c>
      <c r="B136" s="283"/>
      <c r="C136" s="283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100"/>
      <c r="S136" s="100"/>
      <c r="T136" s="100"/>
      <c r="U136" s="100"/>
      <c r="V136" s="100"/>
    </row>
    <row r="137" spans="1:30" ht="32.25" customHeight="1">
      <c r="A137" s="230"/>
      <c r="B137" s="284">
        <v>2000</v>
      </c>
      <c r="C137" s="284">
        <v>2001</v>
      </c>
      <c r="D137" s="284">
        <v>2002</v>
      </c>
      <c r="E137" s="284">
        <v>2003</v>
      </c>
      <c r="F137" s="284">
        <v>2004</v>
      </c>
      <c r="G137" s="284">
        <v>2005</v>
      </c>
      <c r="H137" s="284">
        <v>2006</v>
      </c>
      <c r="I137" s="284">
        <v>2007</v>
      </c>
      <c r="J137" s="284">
        <v>2008</v>
      </c>
      <c r="K137" s="284">
        <v>2009</v>
      </c>
      <c r="L137" s="284">
        <v>2010</v>
      </c>
      <c r="M137" s="284">
        <v>2011</v>
      </c>
      <c r="N137" s="291">
        <v>2012</v>
      </c>
      <c r="O137" s="291">
        <v>2013</v>
      </c>
      <c r="P137" s="284">
        <v>2014</v>
      </c>
      <c r="Q137" s="284">
        <v>2015</v>
      </c>
      <c r="R137" s="284">
        <v>2016</v>
      </c>
      <c r="S137" s="284">
        <v>2017</v>
      </c>
      <c r="T137" s="284">
        <v>2018</v>
      </c>
      <c r="U137" s="284" t="s">
        <v>165</v>
      </c>
      <c r="V137" s="284" t="s">
        <v>232</v>
      </c>
      <c r="W137" s="101"/>
      <c r="X137" s="286" t="s">
        <v>195</v>
      </c>
      <c r="Y137" s="287"/>
      <c r="Z137" s="287"/>
      <c r="AA137" s="287"/>
      <c r="AB137" s="268"/>
      <c r="AC137" s="272" t="s">
        <v>18</v>
      </c>
    </row>
    <row r="138" spans="1:30" s="104" customFormat="1" ht="14.25" customHeight="1">
      <c r="A138" s="231"/>
      <c r="B138" s="285"/>
      <c r="C138" s="285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  <c r="S138" s="285"/>
      <c r="T138" s="285"/>
      <c r="U138" s="285"/>
      <c r="V138" s="285"/>
      <c r="W138" s="101"/>
      <c r="X138" s="232" t="s">
        <v>233</v>
      </c>
      <c r="Y138" s="232" t="s">
        <v>19</v>
      </c>
      <c r="Z138" s="232" t="s">
        <v>20</v>
      </c>
      <c r="AA138" s="232" t="s">
        <v>234</v>
      </c>
      <c r="AB138" s="103"/>
      <c r="AC138" s="232" t="s">
        <v>235</v>
      </c>
      <c r="AD138" s="101"/>
    </row>
    <row r="139" spans="1:30" ht="18.75" customHeight="1">
      <c r="A139" s="122" t="s">
        <v>73</v>
      </c>
      <c r="B139" s="120">
        <v>3088.9900000000007</v>
      </c>
      <c r="C139" s="120">
        <v>3378.9699999999993</v>
      </c>
      <c r="D139" s="120">
        <v>3235.1000000000004</v>
      </c>
      <c r="E139" s="120">
        <v>3252.65</v>
      </c>
      <c r="F139" s="120">
        <v>3362.5400000000004</v>
      </c>
      <c r="G139" s="120">
        <v>3273.7300000000005</v>
      </c>
      <c r="H139" s="120">
        <v>3316.0899999999997</v>
      </c>
      <c r="I139" s="120">
        <v>3649.2999999999997</v>
      </c>
      <c r="J139" s="120">
        <v>3871.64</v>
      </c>
      <c r="K139" s="120">
        <v>3625.4199999999996</v>
      </c>
      <c r="L139" s="120">
        <v>3826.27</v>
      </c>
      <c r="M139" s="120">
        <v>4166.079999999999</v>
      </c>
      <c r="N139" s="120">
        <v>4316.6499999999996</v>
      </c>
      <c r="O139" s="120">
        <v>4226.2299999999996</v>
      </c>
      <c r="P139" s="120">
        <v>4318.670000000001</v>
      </c>
      <c r="Q139" s="120">
        <v>4402.3</v>
      </c>
      <c r="R139" s="120">
        <v>4423.03</v>
      </c>
      <c r="S139" s="120">
        <v>4655.2300000000005</v>
      </c>
      <c r="T139" s="120">
        <v>4825.2999999999993</v>
      </c>
      <c r="U139" s="120">
        <v>4891.7000000000007</v>
      </c>
      <c r="V139" s="120">
        <v>4916.92</v>
      </c>
      <c r="X139" s="119">
        <f t="shared" ref="X139:X150" si="30">((V139/B139)^(1/20)-1)*100</f>
        <v>2.3514104909357014</v>
      </c>
      <c r="Y139" s="119">
        <f t="shared" ref="Y139:Y150" si="31">((G139/B139)^(1/5)-1)*100</f>
        <v>1.1684907538187961</v>
      </c>
      <c r="Z139" s="119">
        <f t="shared" ref="Z139:Z150" si="32">((L139/G139)^(1/5)-1)*100</f>
        <v>3.1683656984953235</v>
      </c>
      <c r="AA139" s="119">
        <f t="shared" ref="AA139:AA150" si="33">((V139/L139)^(1/10)-1)*100</f>
        <v>2.5396316382791495</v>
      </c>
      <c r="AB139" s="109"/>
      <c r="AC139" s="119">
        <f t="shared" ref="AC139:AC150" si="34">(V139-U139)/U139*100</f>
        <v>0.51556718523211442</v>
      </c>
    </row>
    <row r="140" spans="1:30" ht="18.75" customHeight="1">
      <c r="A140" s="128" t="s">
        <v>74</v>
      </c>
      <c r="B140" s="124">
        <v>137.33000000000001</v>
      </c>
      <c r="C140" s="124">
        <v>166.52</v>
      </c>
      <c r="D140" s="124">
        <v>157.53</v>
      </c>
      <c r="E140" s="124">
        <v>155.81</v>
      </c>
      <c r="F140" s="124">
        <v>170.72</v>
      </c>
      <c r="G140" s="124">
        <v>158.21</v>
      </c>
      <c r="H140" s="124">
        <v>184.84</v>
      </c>
      <c r="I140" s="124">
        <v>199.82</v>
      </c>
      <c r="J140" s="124">
        <v>177.31</v>
      </c>
      <c r="K140" s="124">
        <v>161.46</v>
      </c>
      <c r="L140" s="124">
        <v>129.13999999999999</v>
      </c>
      <c r="M140" s="124">
        <v>115.76</v>
      </c>
      <c r="N140" s="124">
        <v>118.6</v>
      </c>
      <c r="O140" s="124">
        <v>136.69</v>
      </c>
      <c r="P140" s="124">
        <v>137.52000000000001</v>
      </c>
      <c r="Q140" s="124">
        <v>112.71</v>
      </c>
      <c r="R140" s="124">
        <v>156.07</v>
      </c>
      <c r="S140" s="124">
        <v>169.34</v>
      </c>
      <c r="T140" s="124">
        <v>169.51</v>
      </c>
      <c r="U140" s="124">
        <v>165.63</v>
      </c>
      <c r="V140" s="124">
        <v>166.28</v>
      </c>
      <c r="X140" s="106">
        <f t="shared" si="30"/>
        <v>0.96102005323090989</v>
      </c>
      <c r="Y140" s="106">
        <f t="shared" si="31"/>
        <v>2.8711754023089453</v>
      </c>
      <c r="Z140" s="106">
        <f t="shared" si="32"/>
        <v>-3.9791888740797754</v>
      </c>
      <c r="AA140" s="106">
        <f t="shared" si="33"/>
        <v>2.5599790300043557</v>
      </c>
      <c r="AB140" s="109"/>
      <c r="AC140" s="106">
        <f t="shared" si="34"/>
        <v>0.39244098291372675</v>
      </c>
    </row>
    <row r="141" spans="1:30" ht="18.75" customHeight="1">
      <c r="A141" s="128" t="s">
        <v>75</v>
      </c>
      <c r="B141" s="124">
        <v>180.3</v>
      </c>
      <c r="C141" s="124">
        <v>143.62999999999997</v>
      </c>
      <c r="D141" s="124">
        <v>167.42000000000002</v>
      </c>
      <c r="E141" s="124">
        <v>211.77</v>
      </c>
      <c r="F141" s="124">
        <v>250.54000000000002</v>
      </c>
      <c r="G141" s="124">
        <v>275.77</v>
      </c>
      <c r="H141" s="124">
        <v>269.09000000000003</v>
      </c>
      <c r="I141" s="124">
        <v>269.72000000000003</v>
      </c>
      <c r="J141" s="124">
        <v>330.93</v>
      </c>
      <c r="K141" s="124">
        <v>257.31000000000006</v>
      </c>
      <c r="L141" s="124">
        <v>283.36</v>
      </c>
      <c r="M141" s="124">
        <v>339.65000000000003</v>
      </c>
      <c r="N141" s="124">
        <v>375.80999999999995</v>
      </c>
      <c r="O141" s="124">
        <v>369.45</v>
      </c>
      <c r="P141" s="124">
        <v>358.53000000000003</v>
      </c>
      <c r="Q141" s="124">
        <v>347.35999999999996</v>
      </c>
      <c r="R141" s="124">
        <v>337.90999999999997</v>
      </c>
      <c r="S141" s="124">
        <v>374.52</v>
      </c>
      <c r="T141" s="124">
        <v>350.42999999999995</v>
      </c>
      <c r="U141" s="124">
        <v>370.16</v>
      </c>
      <c r="V141" s="124">
        <v>347.60999999999996</v>
      </c>
      <c r="X141" s="106">
        <f t="shared" si="30"/>
        <v>3.3367566942468008</v>
      </c>
      <c r="Y141" s="106">
        <f t="shared" si="31"/>
        <v>8.870510279987819</v>
      </c>
      <c r="Z141" s="106">
        <f t="shared" si="32"/>
        <v>0.54449680603541051</v>
      </c>
      <c r="AA141" s="106">
        <f t="shared" si="33"/>
        <v>2.0646549725859886</v>
      </c>
      <c r="AB141" s="109"/>
      <c r="AC141" s="106">
        <f t="shared" si="34"/>
        <v>-6.0919602334125962</v>
      </c>
    </row>
    <row r="142" spans="1:30" ht="18.75" customHeight="1">
      <c r="A142" s="128" t="s">
        <v>76</v>
      </c>
      <c r="B142" s="124">
        <v>131.22999999999999</v>
      </c>
      <c r="C142" s="124">
        <v>152.83000000000001</v>
      </c>
      <c r="D142" s="124">
        <v>143.13999999999999</v>
      </c>
      <c r="E142" s="124">
        <v>135.07</v>
      </c>
      <c r="F142" s="124">
        <v>146.38</v>
      </c>
      <c r="G142" s="124">
        <v>135.63999999999999</v>
      </c>
      <c r="H142" s="124">
        <v>151.5</v>
      </c>
      <c r="I142" s="124">
        <v>152.41</v>
      </c>
      <c r="J142" s="124">
        <v>180.93</v>
      </c>
      <c r="K142" s="124">
        <v>166.2</v>
      </c>
      <c r="L142" s="124">
        <v>178.75</v>
      </c>
      <c r="M142" s="124">
        <v>210.34</v>
      </c>
      <c r="N142" s="124">
        <v>199.77</v>
      </c>
      <c r="O142" s="124">
        <v>206.9</v>
      </c>
      <c r="P142" s="124">
        <v>198.92</v>
      </c>
      <c r="Q142" s="124">
        <v>187.83</v>
      </c>
      <c r="R142" s="124">
        <v>196.09</v>
      </c>
      <c r="S142" s="124">
        <v>196.7</v>
      </c>
      <c r="T142" s="124">
        <v>204.17</v>
      </c>
      <c r="U142" s="124">
        <v>209.42</v>
      </c>
      <c r="V142" s="124">
        <v>216.55</v>
      </c>
      <c r="X142" s="106">
        <f t="shared" si="30"/>
        <v>2.5359720587582624</v>
      </c>
      <c r="Y142" s="106">
        <f t="shared" si="31"/>
        <v>0.66324596587195028</v>
      </c>
      <c r="Z142" s="106">
        <f t="shared" si="32"/>
        <v>5.6748533653210087</v>
      </c>
      <c r="AA142" s="106">
        <f t="shared" si="33"/>
        <v>1.9368510899090197</v>
      </c>
      <c r="AB142" s="109"/>
      <c r="AC142" s="106">
        <f t="shared" si="34"/>
        <v>3.4046413905071264</v>
      </c>
    </row>
    <row r="143" spans="1:30" ht="18.75" customHeight="1">
      <c r="A143" s="128" t="s">
        <v>77</v>
      </c>
      <c r="B143" s="124">
        <v>88.54</v>
      </c>
      <c r="C143" s="124">
        <v>85.45</v>
      </c>
      <c r="D143" s="124">
        <v>92.84</v>
      </c>
      <c r="E143" s="124">
        <v>89.19</v>
      </c>
      <c r="F143" s="124">
        <v>94.99</v>
      </c>
      <c r="G143" s="124">
        <v>90.32</v>
      </c>
      <c r="H143" s="124">
        <v>89.58</v>
      </c>
      <c r="I143" s="124">
        <v>81.17</v>
      </c>
      <c r="J143" s="124">
        <v>103.89</v>
      </c>
      <c r="K143" s="124">
        <v>118.74</v>
      </c>
      <c r="L143" s="124">
        <v>123.18</v>
      </c>
      <c r="M143" s="124">
        <v>123.22</v>
      </c>
      <c r="N143" s="124">
        <v>119.28</v>
      </c>
      <c r="O143" s="124">
        <v>116.97</v>
      </c>
      <c r="P143" s="124">
        <v>131.19999999999999</v>
      </c>
      <c r="Q143" s="124">
        <v>141.87</v>
      </c>
      <c r="R143" s="124">
        <v>143.62</v>
      </c>
      <c r="S143" s="124">
        <v>142.27000000000001</v>
      </c>
      <c r="T143" s="124">
        <v>146.12</v>
      </c>
      <c r="U143" s="124">
        <v>159.74</v>
      </c>
      <c r="V143" s="124">
        <v>176.87</v>
      </c>
      <c r="X143" s="106">
        <f t="shared" si="30"/>
        <v>3.5203502959823885</v>
      </c>
      <c r="Y143" s="106">
        <f t="shared" si="31"/>
        <v>0.39888328090016412</v>
      </c>
      <c r="Z143" s="106">
        <f t="shared" si="32"/>
        <v>6.4023583995915123</v>
      </c>
      <c r="AA143" s="106">
        <f t="shared" si="33"/>
        <v>3.6839174468520142</v>
      </c>
      <c r="AB143" s="109"/>
      <c r="AC143" s="106">
        <f t="shared" si="34"/>
        <v>10.723675973456864</v>
      </c>
    </row>
    <row r="144" spans="1:30" ht="18.75" customHeight="1">
      <c r="A144" s="128" t="s">
        <v>78</v>
      </c>
      <c r="B144" s="124">
        <v>15.51</v>
      </c>
      <c r="C144" s="124">
        <v>16.52</v>
      </c>
      <c r="D144" s="124">
        <v>18.09</v>
      </c>
      <c r="E144" s="124">
        <v>17.920000000000002</v>
      </c>
      <c r="F144" s="124">
        <v>17.36</v>
      </c>
      <c r="G144" s="124">
        <v>17.32</v>
      </c>
      <c r="H144" s="124">
        <v>18.55</v>
      </c>
      <c r="I144" s="124">
        <v>20.75</v>
      </c>
      <c r="J144" s="124">
        <v>21.3</v>
      </c>
      <c r="K144" s="124">
        <v>21.19</v>
      </c>
      <c r="L144" s="124">
        <v>22.55</v>
      </c>
      <c r="M144" s="124">
        <v>22.81</v>
      </c>
      <c r="N144" s="124">
        <v>22.24</v>
      </c>
      <c r="O144" s="124">
        <v>20.98</v>
      </c>
      <c r="P144" s="124">
        <v>21.82</v>
      </c>
      <c r="Q144" s="124">
        <v>24.56</v>
      </c>
      <c r="R144" s="124">
        <v>25.94</v>
      </c>
      <c r="S144" s="124">
        <v>35</v>
      </c>
      <c r="T144" s="124">
        <v>35.04</v>
      </c>
      <c r="U144" s="124">
        <v>36.54</v>
      </c>
      <c r="V144" s="124">
        <v>37.33</v>
      </c>
      <c r="X144" s="106">
        <f t="shared" si="30"/>
        <v>4.4894178595121348</v>
      </c>
      <c r="Y144" s="106">
        <f t="shared" si="31"/>
        <v>2.2320849416247901</v>
      </c>
      <c r="Z144" s="106">
        <f t="shared" si="32"/>
        <v>5.4192037788094893</v>
      </c>
      <c r="AA144" s="106">
        <f t="shared" si="33"/>
        <v>5.1698233307377217</v>
      </c>
      <c r="AB144" s="109"/>
      <c r="AC144" s="106">
        <f t="shared" si="34"/>
        <v>2.1620142309797461</v>
      </c>
    </row>
    <row r="145" spans="1:30" ht="18.75" customHeight="1">
      <c r="A145" s="128" t="s">
        <v>79</v>
      </c>
      <c r="B145" s="124">
        <v>1551.92</v>
      </c>
      <c r="C145" s="124">
        <v>1667.13</v>
      </c>
      <c r="D145" s="124">
        <v>1656.96</v>
      </c>
      <c r="E145" s="124">
        <v>1568.4</v>
      </c>
      <c r="F145" s="124">
        <v>1658.4900000000002</v>
      </c>
      <c r="G145" s="124">
        <v>1552.7200000000003</v>
      </c>
      <c r="H145" s="124">
        <v>1449.8999999999999</v>
      </c>
      <c r="I145" s="124">
        <v>1782.38</v>
      </c>
      <c r="J145" s="124">
        <v>1926.53</v>
      </c>
      <c r="K145" s="124">
        <v>1775.34</v>
      </c>
      <c r="L145" s="124">
        <v>1852.93</v>
      </c>
      <c r="M145" s="124">
        <v>2057.87</v>
      </c>
      <c r="N145" s="124">
        <v>2182.4899999999998</v>
      </c>
      <c r="O145" s="124">
        <v>2081.6400000000003</v>
      </c>
      <c r="P145" s="124">
        <v>2004.2400000000002</v>
      </c>
      <c r="Q145" s="124">
        <v>2006.03</v>
      </c>
      <c r="R145" s="124">
        <v>1929.19</v>
      </c>
      <c r="S145" s="124">
        <v>1965.3799999999999</v>
      </c>
      <c r="T145" s="124">
        <v>2119.2399999999998</v>
      </c>
      <c r="U145" s="124">
        <v>2092.13</v>
      </c>
      <c r="V145" s="124">
        <v>2134.2199999999998</v>
      </c>
      <c r="X145" s="106">
        <f t="shared" si="30"/>
        <v>1.6057983920219954</v>
      </c>
      <c r="Y145" s="106">
        <f t="shared" si="31"/>
        <v>1.0307684597732347E-2</v>
      </c>
      <c r="Z145" s="106">
        <f t="shared" si="32"/>
        <v>3.5984298319483798</v>
      </c>
      <c r="AA145" s="106">
        <f t="shared" si="33"/>
        <v>1.4233654407110441</v>
      </c>
      <c r="AB145" s="109"/>
      <c r="AC145" s="106">
        <f t="shared" si="34"/>
        <v>2.011825268984226</v>
      </c>
    </row>
    <row r="146" spans="1:30" ht="24" customHeight="1">
      <c r="A146" s="128" t="s">
        <v>80</v>
      </c>
      <c r="B146" s="124">
        <v>95.559999999999988</v>
      </c>
      <c r="C146" s="124">
        <v>104.6</v>
      </c>
      <c r="D146" s="124">
        <v>98.109999999999985</v>
      </c>
      <c r="E146" s="124">
        <v>100.92</v>
      </c>
      <c r="F146" s="124">
        <v>107.53</v>
      </c>
      <c r="G146" s="124">
        <v>92.470000000000013</v>
      </c>
      <c r="H146" s="124">
        <v>99.179999999999993</v>
      </c>
      <c r="I146" s="124">
        <v>96.5</v>
      </c>
      <c r="J146" s="124">
        <v>96.17</v>
      </c>
      <c r="K146" s="124">
        <v>96.179999999999993</v>
      </c>
      <c r="L146" s="124">
        <v>106.13</v>
      </c>
      <c r="M146" s="124">
        <v>111.44</v>
      </c>
      <c r="N146" s="124">
        <v>123.05999999999999</v>
      </c>
      <c r="O146" s="124">
        <v>117.26999999999998</v>
      </c>
      <c r="P146" s="124">
        <v>148.41999999999999</v>
      </c>
      <c r="Q146" s="124">
        <v>168.82000000000002</v>
      </c>
      <c r="R146" s="124">
        <v>182.71</v>
      </c>
      <c r="S146" s="124">
        <v>196.03</v>
      </c>
      <c r="T146" s="124">
        <v>202.57</v>
      </c>
      <c r="U146" s="124">
        <v>210.51</v>
      </c>
      <c r="V146" s="124">
        <v>215.83</v>
      </c>
      <c r="X146" s="106">
        <f t="shared" si="30"/>
        <v>4.1577964605431506</v>
      </c>
      <c r="Y146" s="106">
        <f t="shared" si="31"/>
        <v>-0.65524494379354259</v>
      </c>
      <c r="Z146" s="106">
        <f t="shared" si="32"/>
        <v>2.7939278865357409</v>
      </c>
      <c r="AA146" s="106">
        <f t="shared" si="33"/>
        <v>7.3562578246184396</v>
      </c>
      <c r="AB146" s="109"/>
      <c r="AC146" s="106">
        <f t="shared" si="34"/>
        <v>2.5271958576789806</v>
      </c>
    </row>
    <row r="147" spans="1:30" ht="24" customHeight="1">
      <c r="A147" s="128" t="s">
        <v>81</v>
      </c>
      <c r="B147" s="124">
        <v>89.8</v>
      </c>
      <c r="C147" s="124">
        <v>95.99</v>
      </c>
      <c r="D147" s="124">
        <v>102.46000000000001</v>
      </c>
      <c r="E147" s="124">
        <v>108.26</v>
      </c>
      <c r="F147" s="124">
        <v>132</v>
      </c>
      <c r="G147" s="124">
        <v>122.44</v>
      </c>
      <c r="H147" s="124">
        <v>130.91</v>
      </c>
      <c r="I147" s="124">
        <v>147.27000000000001</v>
      </c>
      <c r="J147" s="124">
        <v>126.61</v>
      </c>
      <c r="K147" s="124">
        <v>119.69000000000001</v>
      </c>
      <c r="L147" s="124">
        <v>125.51</v>
      </c>
      <c r="M147" s="124">
        <v>132.26</v>
      </c>
      <c r="N147" s="124">
        <v>123.97</v>
      </c>
      <c r="O147" s="124">
        <v>124.57</v>
      </c>
      <c r="P147" s="124">
        <v>144.66</v>
      </c>
      <c r="Q147" s="124">
        <v>149.49999999999997</v>
      </c>
      <c r="R147" s="124">
        <v>151.16</v>
      </c>
      <c r="S147" s="124">
        <v>159.81</v>
      </c>
      <c r="T147" s="124">
        <v>162.57</v>
      </c>
      <c r="U147" s="124">
        <v>169.72000000000003</v>
      </c>
      <c r="V147" s="124">
        <v>173.29</v>
      </c>
      <c r="X147" s="106">
        <f t="shared" si="30"/>
        <v>3.3415231339304352</v>
      </c>
      <c r="Y147" s="106">
        <f t="shared" si="31"/>
        <v>6.3970034813717103</v>
      </c>
      <c r="Z147" s="106">
        <f t="shared" si="32"/>
        <v>0.49651502272756165</v>
      </c>
      <c r="AA147" s="106">
        <f t="shared" si="33"/>
        <v>3.2784038145314165</v>
      </c>
      <c r="AB147" s="109"/>
      <c r="AC147" s="106">
        <f t="shared" si="34"/>
        <v>2.10346452981379</v>
      </c>
    </row>
    <row r="148" spans="1:30" ht="18.75" customHeight="1">
      <c r="A148" s="128" t="s">
        <v>70</v>
      </c>
      <c r="B148" s="124">
        <v>79.59</v>
      </c>
      <c r="C148" s="124">
        <v>83.99</v>
      </c>
      <c r="D148" s="124">
        <v>90.9</v>
      </c>
      <c r="E148" s="124">
        <v>89.67</v>
      </c>
      <c r="F148" s="124">
        <v>100.89</v>
      </c>
      <c r="G148" s="124">
        <v>106.92</v>
      </c>
      <c r="H148" s="124">
        <v>113.06</v>
      </c>
      <c r="I148" s="124">
        <v>130.91999999999999</v>
      </c>
      <c r="J148" s="124">
        <v>157.65</v>
      </c>
      <c r="K148" s="124">
        <v>143.33000000000001</v>
      </c>
      <c r="L148" s="124">
        <v>142.83000000000001</v>
      </c>
      <c r="M148" s="124">
        <v>141.74</v>
      </c>
      <c r="N148" s="124">
        <v>142.66999999999999</v>
      </c>
      <c r="O148" s="124">
        <v>131.25</v>
      </c>
      <c r="P148" s="124">
        <v>140.81</v>
      </c>
      <c r="Q148" s="124">
        <v>147.72</v>
      </c>
      <c r="R148" s="124">
        <v>165.87</v>
      </c>
      <c r="S148" s="124">
        <v>182.66</v>
      </c>
      <c r="T148" s="124">
        <v>209.88</v>
      </c>
      <c r="U148" s="124">
        <v>211.36</v>
      </c>
      <c r="V148" s="124">
        <v>223.76</v>
      </c>
      <c r="X148" s="106">
        <f t="shared" si="30"/>
        <v>5.3043222800977841</v>
      </c>
      <c r="Y148" s="106">
        <f t="shared" si="31"/>
        <v>6.0816067466433976</v>
      </c>
      <c r="Z148" s="106">
        <f t="shared" si="32"/>
        <v>5.962475859025318</v>
      </c>
      <c r="AA148" s="106">
        <f t="shared" si="33"/>
        <v>4.5914783821318972</v>
      </c>
      <c r="AB148" s="109"/>
      <c r="AC148" s="106">
        <f t="shared" si="34"/>
        <v>5.86676760030279</v>
      </c>
    </row>
    <row r="149" spans="1:30" ht="24" customHeight="1">
      <c r="A149" s="128" t="s">
        <v>82</v>
      </c>
      <c r="B149" s="124">
        <v>39.510000000000005</v>
      </c>
      <c r="C149" s="124">
        <v>52.480000000000004</v>
      </c>
      <c r="D149" s="124">
        <v>45.94</v>
      </c>
      <c r="E149" s="124">
        <v>47.68</v>
      </c>
      <c r="F149" s="124">
        <v>38.44</v>
      </c>
      <c r="G149" s="124">
        <v>36.919999999999995</v>
      </c>
      <c r="H149" s="124">
        <v>36.910000000000004</v>
      </c>
      <c r="I149" s="124">
        <v>36.35</v>
      </c>
      <c r="J149" s="124">
        <v>40.85</v>
      </c>
      <c r="K149" s="124">
        <v>56.25</v>
      </c>
      <c r="L149" s="124">
        <v>62.83</v>
      </c>
      <c r="M149" s="124">
        <v>78.39</v>
      </c>
      <c r="N149" s="124">
        <v>94.07</v>
      </c>
      <c r="O149" s="124">
        <v>92.160000000000011</v>
      </c>
      <c r="P149" s="124">
        <v>98.52</v>
      </c>
      <c r="Q149" s="124">
        <v>93.02</v>
      </c>
      <c r="R149" s="124">
        <v>89.36</v>
      </c>
      <c r="S149" s="124">
        <v>81.55</v>
      </c>
      <c r="T149" s="124">
        <v>66.650000000000006</v>
      </c>
      <c r="U149" s="124">
        <v>65.63</v>
      </c>
      <c r="V149" s="124">
        <v>66.260000000000005</v>
      </c>
      <c r="X149" s="106">
        <f t="shared" si="30"/>
        <v>2.618868117565154</v>
      </c>
      <c r="Y149" s="106">
        <f t="shared" si="31"/>
        <v>-1.3468555243704827</v>
      </c>
      <c r="Z149" s="106">
        <f t="shared" si="32"/>
        <v>11.219534610305626</v>
      </c>
      <c r="AA149" s="106">
        <f t="shared" si="33"/>
        <v>0.5329524703667099</v>
      </c>
      <c r="AB149" s="109"/>
      <c r="AC149" s="106">
        <f t="shared" si="34"/>
        <v>0.95992686271523642</v>
      </c>
    </row>
    <row r="150" spans="1:30" ht="18.75" customHeight="1">
      <c r="A150" s="128" t="s">
        <v>83</v>
      </c>
      <c r="B150" s="124">
        <v>679.7</v>
      </c>
      <c r="C150" s="124">
        <v>809.83</v>
      </c>
      <c r="D150" s="124">
        <v>661.71</v>
      </c>
      <c r="E150" s="124">
        <v>727.95999999999992</v>
      </c>
      <c r="F150" s="124">
        <v>645.20000000000005</v>
      </c>
      <c r="G150" s="124">
        <v>685.00000000000011</v>
      </c>
      <c r="H150" s="124">
        <v>772.57</v>
      </c>
      <c r="I150" s="124">
        <v>732.01</v>
      </c>
      <c r="J150" s="124">
        <v>709.46999999999991</v>
      </c>
      <c r="K150" s="124">
        <v>709.7299999999999</v>
      </c>
      <c r="L150" s="124">
        <v>799.06000000000006</v>
      </c>
      <c r="M150" s="124">
        <v>832.6</v>
      </c>
      <c r="N150" s="124">
        <v>814.69000000000017</v>
      </c>
      <c r="O150" s="124">
        <v>828.34999999999991</v>
      </c>
      <c r="P150" s="124">
        <v>934.03</v>
      </c>
      <c r="Q150" s="124">
        <v>1022.88</v>
      </c>
      <c r="R150" s="124">
        <v>1045.1099999999999</v>
      </c>
      <c r="S150" s="124">
        <v>1151.97</v>
      </c>
      <c r="T150" s="124">
        <v>1159.1199999999999</v>
      </c>
      <c r="U150" s="124">
        <v>1200.8599999999999</v>
      </c>
      <c r="V150" s="124">
        <v>1158.92</v>
      </c>
      <c r="X150" s="106">
        <f t="shared" si="30"/>
        <v>2.7038701820033539</v>
      </c>
      <c r="Y150" s="106">
        <f t="shared" si="31"/>
        <v>0.15546700302915273</v>
      </c>
      <c r="Z150" s="106">
        <f t="shared" si="32"/>
        <v>3.1282774722060758</v>
      </c>
      <c r="AA150" s="106">
        <f t="shared" si="33"/>
        <v>3.7880629773196173</v>
      </c>
      <c r="AB150" s="109"/>
      <c r="AC150" s="106">
        <f t="shared" si="34"/>
        <v>-3.4924970437852734</v>
      </c>
    </row>
    <row r="151" spans="1:30">
      <c r="A151" s="269" t="s">
        <v>32</v>
      </c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</row>
    <row r="152" spans="1:30">
      <c r="A152" s="288" t="s">
        <v>171</v>
      </c>
      <c r="B152" s="288"/>
      <c r="C152" s="288"/>
      <c r="D152" s="288"/>
      <c r="E152" s="288"/>
      <c r="F152" s="288"/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69"/>
      <c r="S152" s="269"/>
      <c r="T152" s="269"/>
      <c r="U152" s="269"/>
      <c r="V152" s="269"/>
    </row>
    <row r="153" spans="1:30">
      <c r="A153" s="140" t="s">
        <v>237</v>
      </c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</row>
    <row r="154" spans="1:30">
      <c r="A154" s="269"/>
      <c r="B154" s="269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</row>
    <row r="155" spans="1:30" ht="40.5" customHeight="1">
      <c r="A155" s="282" t="s">
        <v>206</v>
      </c>
      <c r="B155" s="283"/>
      <c r="C155" s="283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100"/>
      <c r="S155" s="100"/>
      <c r="T155" s="100"/>
      <c r="U155" s="100"/>
      <c r="V155" s="100"/>
    </row>
    <row r="156" spans="1:30" ht="32.25" customHeight="1">
      <c r="A156" s="230"/>
      <c r="B156" s="284">
        <v>2000</v>
      </c>
      <c r="C156" s="284">
        <v>2001</v>
      </c>
      <c r="D156" s="284">
        <v>2002</v>
      </c>
      <c r="E156" s="284">
        <v>2003</v>
      </c>
      <c r="F156" s="284">
        <v>2004</v>
      </c>
      <c r="G156" s="284">
        <v>2005</v>
      </c>
      <c r="H156" s="284">
        <v>2006</v>
      </c>
      <c r="I156" s="284">
        <v>2007</v>
      </c>
      <c r="J156" s="284">
        <v>2008</v>
      </c>
      <c r="K156" s="284">
        <v>2009</v>
      </c>
      <c r="L156" s="284">
        <v>2010</v>
      </c>
      <c r="M156" s="284">
        <v>2011</v>
      </c>
      <c r="N156" s="291">
        <v>2012</v>
      </c>
      <c r="O156" s="291">
        <v>2013</v>
      </c>
      <c r="P156" s="284">
        <v>2014</v>
      </c>
      <c r="Q156" s="284">
        <v>2015</v>
      </c>
      <c r="R156" s="284">
        <v>2016</v>
      </c>
      <c r="S156" s="284">
        <v>2017</v>
      </c>
      <c r="T156" s="284">
        <v>2018</v>
      </c>
      <c r="U156" s="284" t="s">
        <v>165</v>
      </c>
      <c r="V156" s="284" t="s">
        <v>232</v>
      </c>
      <c r="W156" s="101"/>
      <c r="X156" s="286" t="s">
        <v>195</v>
      </c>
      <c r="Y156" s="287"/>
      <c r="Z156" s="287"/>
      <c r="AA156" s="287"/>
      <c r="AB156" s="268"/>
      <c r="AC156" s="272" t="s">
        <v>18</v>
      </c>
    </row>
    <row r="157" spans="1:30" s="104" customFormat="1" ht="14.25" customHeight="1">
      <c r="A157" s="231"/>
      <c r="B157" s="285"/>
      <c r="C157" s="285"/>
      <c r="D157" s="285"/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101"/>
      <c r="X157" s="232" t="s">
        <v>233</v>
      </c>
      <c r="Y157" s="232" t="s">
        <v>19</v>
      </c>
      <c r="Z157" s="232" t="s">
        <v>20</v>
      </c>
      <c r="AA157" s="232" t="s">
        <v>234</v>
      </c>
      <c r="AB157" s="103"/>
      <c r="AC157" s="232" t="s">
        <v>235</v>
      </c>
      <c r="AD157" s="101"/>
    </row>
    <row r="158" spans="1:30" ht="18.75" customHeight="1">
      <c r="A158" s="122" t="s">
        <v>73</v>
      </c>
      <c r="B158" s="120">
        <v>3663.66</v>
      </c>
      <c r="C158" s="120">
        <v>3890.39</v>
      </c>
      <c r="D158" s="120">
        <v>3733.66</v>
      </c>
      <c r="E158" s="120">
        <v>3683.18</v>
      </c>
      <c r="F158" s="120">
        <v>3881.17</v>
      </c>
      <c r="G158" s="120">
        <v>3795.91</v>
      </c>
      <c r="H158" s="120">
        <v>3725.4</v>
      </c>
      <c r="I158" s="120">
        <v>3762.89</v>
      </c>
      <c r="J158" s="120">
        <v>3789.52</v>
      </c>
      <c r="K158" s="120">
        <v>3825.69</v>
      </c>
      <c r="L158" s="120">
        <v>3891.29</v>
      </c>
      <c r="M158" s="120">
        <v>3896.4</v>
      </c>
      <c r="N158" s="120">
        <v>3842.87</v>
      </c>
      <c r="O158" s="120">
        <v>3896.04</v>
      </c>
      <c r="P158" s="120">
        <v>4179.38</v>
      </c>
      <c r="Q158" s="120">
        <v>4351.45</v>
      </c>
      <c r="R158" s="120">
        <v>4423.03</v>
      </c>
      <c r="S158" s="120">
        <v>4568.0200000000004</v>
      </c>
      <c r="T158" s="120">
        <v>4671.26</v>
      </c>
      <c r="U158" s="120">
        <v>4691.8100000000004</v>
      </c>
      <c r="V158" s="120">
        <v>4687.12</v>
      </c>
      <c r="X158" s="119">
        <f t="shared" ref="X158:X169" si="35">((V158/B158)^(1/20)-1)*100</f>
        <v>1.2393960030545381</v>
      </c>
      <c r="Y158" s="119">
        <f t="shared" ref="Y158:Y169" si="36">((G158/B158)^(1/5)-1)*100</f>
        <v>0.71175146672530776</v>
      </c>
      <c r="Z158" s="119">
        <f t="shared" ref="Z158:Z169" si="37">((L158/G158)^(1/5)-1)*100</f>
        <v>0.49756478063358589</v>
      </c>
      <c r="AA158" s="119">
        <f t="shared" ref="AA158:AA169" si="38">((V158/L158)^(1/10)-1)*100</f>
        <v>1.8781963112361799</v>
      </c>
      <c r="AB158" s="109"/>
      <c r="AC158" s="119">
        <f t="shared" ref="AC158:AC169" si="39">(V158-U158)/U158*100</f>
        <v>-9.9961422137735942E-2</v>
      </c>
    </row>
    <row r="159" spans="1:30" ht="18.75" customHeight="1">
      <c r="A159" s="128" t="s">
        <v>74</v>
      </c>
      <c r="B159" s="124">
        <v>142.76</v>
      </c>
      <c r="C159" s="124">
        <v>168.67</v>
      </c>
      <c r="D159" s="124">
        <v>157.25</v>
      </c>
      <c r="E159" s="124">
        <v>157.78</v>
      </c>
      <c r="F159" s="124">
        <v>168.28</v>
      </c>
      <c r="G159" s="124">
        <v>154.55000000000001</v>
      </c>
      <c r="H159" s="124">
        <v>178.94</v>
      </c>
      <c r="I159" s="124">
        <v>191.7</v>
      </c>
      <c r="J159" s="124">
        <v>168.57</v>
      </c>
      <c r="K159" s="124">
        <v>157.22</v>
      </c>
      <c r="L159" s="124">
        <v>126.89</v>
      </c>
      <c r="M159" s="124">
        <v>131.72999999999999</v>
      </c>
      <c r="N159" s="124">
        <v>128.16</v>
      </c>
      <c r="O159" s="124">
        <v>136.29</v>
      </c>
      <c r="P159" s="124">
        <v>137.77000000000001</v>
      </c>
      <c r="Q159" s="124">
        <v>123.18</v>
      </c>
      <c r="R159" s="124">
        <v>156.07</v>
      </c>
      <c r="S159" s="124">
        <v>180.12</v>
      </c>
      <c r="T159" s="124">
        <v>169.26</v>
      </c>
      <c r="U159" s="124">
        <v>154.97</v>
      </c>
      <c r="V159" s="124">
        <v>154.97</v>
      </c>
      <c r="X159" s="106">
        <f t="shared" si="35"/>
        <v>0.41117627545967927</v>
      </c>
      <c r="Y159" s="106">
        <f t="shared" si="36"/>
        <v>1.599716011627117</v>
      </c>
      <c r="Z159" s="106">
        <f t="shared" si="37"/>
        <v>-3.8671810351939007</v>
      </c>
      <c r="AA159" s="106">
        <f t="shared" si="38"/>
        <v>2.0192258274680297</v>
      </c>
      <c r="AB159" s="109"/>
      <c r="AC159" s="106">
        <f t="shared" si="39"/>
        <v>0</v>
      </c>
    </row>
    <row r="160" spans="1:30" ht="18.75" customHeight="1">
      <c r="A160" s="128" t="s">
        <v>75</v>
      </c>
      <c r="B160" s="124">
        <v>277.04000000000002</v>
      </c>
      <c r="C160" s="124">
        <v>313.62</v>
      </c>
      <c r="D160" s="124">
        <v>325.13</v>
      </c>
      <c r="E160" s="124">
        <v>356.94</v>
      </c>
      <c r="F160" s="124">
        <v>406.19</v>
      </c>
      <c r="G160" s="124">
        <v>378.13</v>
      </c>
      <c r="H160" s="124">
        <v>347.57</v>
      </c>
      <c r="I160" s="124">
        <v>338.72</v>
      </c>
      <c r="J160" s="124">
        <v>337.9</v>
      </c>
      <c r="K160" s="124">
        <v>349.05</v>
      </c>
      <c r="L160" s="124">
        <v>342.67</v>
      </c>
      <c r="M160" s="124">
        <v>346.46</v>
      </c>
      <c r="N160" s="124">
        <v>352.12</v>
      </c>
      <c r="O160" s="124">
        <v>355.11</v>
      </c>
      <c r="P160" s="124">
        <v>341.04</v>
      </c>
      <c r="Q160" s="124">
        <v>341.22</v>
      </c>
      <c r="R160" s="124">
        <v>337.90999999999997</v>
      </c>
      <c r="S160" s="124">
        <v>352.57</v>
      </c>
      <c r="T160" s="124">
        <v>347.85</v>
      </c>
      <c r="U160" s="124">
        <v>362.18</v>
      </c>
      <c r="V160" s="124">
        <v>365.98</v>
      </c>
      <c r="X160" s="106">
        <f t="shared" si="35"/>
        <v>1.4018185422885132</v>
      </c>
      <c r="Y160" s="106">
        <f t="shared" si="36"/>
        <v>6.419136635992051</v>
      </c>
      <c r="Z160" s="106">
        <f t="shared" si="37"/>
        <v>-1.950137273499386</v>
      </c>
      <c r="AA160" s="106">
        <f t="shared" si="38"/>
        <v>0.66027831091219902</v>
      </c>
      <c r="AB160" s="109"/>
      <c r="AC160" s="106">
        <f t="shared" si="39"/>
        <v>1.0492020542271829</v>
      </c>
    </row>
    <row r="161" spans="1:30" ht="18.75" customHeight="1">
      <c r="A161" s="128" t="s">
        <v>76</v>
      </c>
      <c r="B161" s="124">
        <v>228.69</v>
      </c>
      <c r="C161" s="124">
        <v>234.74</v>
      </c>
      <c r="D161" s="124">
        <v>245.6</v>
      </c>
      <c r="E161" s="124">
        <v>229.37</v>
      </c>
      <c r="F161" s="124">
        <v>244.35</v>
      </c>
      <c r="G161" s="124">
        <v>215.17</v>
      </c>
      <c r="H161" s="124">
        <v>220.64</v>
      </c>
      <c r="I161" s="124">
        <v>209.83</v>
      </c>
      <c r="J161" s="124">
        <v>173.06</v>
      </c>
      <c r="K161" s="124">
        <v>177.81</v>
      </c>
      <c r="L161" s="124">
        <v>197.13</v>
      </c>
      <c r="M161" s="124">
        <v>197.49</v>
      </c>
      <c r="N161" s="124">
        <v>184.83</v>
      </c>
      <c r="O161" s="124">
        <v>197.41</v>
      </c>
      <c r="P161" s="124">
        <v>201.59</v>
      </c>
      <c r="Q161" s="124">
        <v>188.24</v>
      </c>
      <c r="R161" s="124">
        <v>196.09</v>
      </c>
      <c r="S161" s="124">
        <v>204.46</v>
      </c>
      <c r="T161" s="124">
        <v>204.01</v>
      </c>
      <c r="U161" s="124">
        <v>206.44</v>
      </c>
      <c r="V161" s="124">
        <v>222.08</v>
      </c>
      <c r="X161" s="106">
        <f t="shared" si="35"/>
        <v>-0.14654101039983658</v>
      </c>
      <c r="Y161" s="106">
        <f t="shared" si="36"/>
        <v>-1.2113821937104419</v>
      </c>
      <c r="Z161" s="106">
        <f t="shared" si="37"/>
        <v>-1.7360539475300918</v>
      </c>
      <c r="AA161" s="106">
        <f t="shared" si="38"/>
        <v>1.1988722242527228</v>
      </c>
      <c r="AB161" s="109"/>
      <c r="AC161" s="106">
        <f t="shared" si="39"/>
        <v>7.5760511528773566</v>
      </c>
    </row>
    <row r="162" spans="1:30" ht="18.75" customHeight="1">
      <c r="A162" s="128" t="s">
        <v>77</v>
      </c>
      <c r="B162" s="124">
        <v>120.45</v>
      </c>
      <c r="C162" s="124">
        <v>120.6</v>
      </c>
      <c r="D162" s="124">
        <v>128.57</v>
      </c>
      <c r="E162" s="124">
        <v>115.62</v>
      </c>
      <c r="F162" s="124">
        <v>132.99</v>
      </c>
      <c r="G162" s="124">
        <v>127.7</v>
      </c>
      <c r="H162" s="124">
        <v>128.69</v>
      </c>
      <c r="I162" s="124">
        <v>112.86</v>
      </c>
      <c r="J162" s="124">
        <v>143.87</v>
      </c>
      <c r="K162" s="124">
        <v>137.04</v>
      </c>
      <c r="L162" s="124">
        <v>142.91</v>
      </c>
      <c r="M162" s="124">
        <v>139.35</v>
      </c>
      <c r="N162" s="124">
        <v>129.96</v>
      </c>
      <c r="O162" s="124">
        <v>119.61</v>
      </c>
      <c r="P162" s="124">
        <v>137.96</v>
      </c>
      <c r="Q162" s="124">
        <v>143.88999999999999</v>
      </c>
      <c r="R162" s="124">
        <v>143.62</v>
      </c>
      <c r="S162" s="124">
        <v>138.99</v>
      </c>
      <c r="T162" s="124">
        <v>139.82</v>
      </c>
      <c r="U162" s="124">
        <v>147.36000000000001</v>
      </c>
      <c r="V162" s="124">
        <v>158.61000000000001</v>
      </c>
      <c r="X162" s="106">
        <f t="shared" si="35"/>
        <v>1.385579544716431</v>
      </c>
      <c r="Y162" s="106">
        <f t="shared" si="36"/>
        <v>1.1758399605306336</v>
      </c>
      <c r="Z162" s="106">
        <f t="shared" si="37"/>
        <v>2.2761436315009043</v>
      </c>
      <c r="AA162" s="106">
        <f t="shared" si="38"/>
        <v>1.0477841878328453</v>
      </c>
      <c r="AB162" s="109"/>
      <c r="AC162" s="106">
        <f t="shared" si="39"/>
        <v>7.6343648208469048</v>
      </c>
    </row>
    <row r="163" spans="1:30" ht="18.75" customHeight="1">
      <c r="A163" s="128" t="s">
        <v>78</v>
      </c>
      <c r="B163" s="124">
        <v>18.95</v>
      </c>
      <c r="C163" s="124">
        <v>19.489999999999998</v>
      </c>
      <c r="D163" s="124">
        <v>20.68</v>
      </c>
      <c r="E163" s="124">
        <v>19.88</v>
      </c>
      <c r="F163" s="124">
        <v>18.48</v>
      </c>
      <c r="G163" s="124">
        <v>18.02</v>
      </c>
      <c r="H163" s="124">
        <v>18.47</v>
      </c>
      <c r="I163" s="124">
        <v>20.02</v>
      </c>
      <c r="J163" s="124">
        <v>20.38</v>
      </c>
      <c r="K163" s="124">
        <v>20.47</v>
      </c>
      <c r="L163" s="124">
        <v>21.24</v>
      </c>
      <c r="M163" s="124">
        <v>21.26</v>
      </c>
      <c r="N163" s="124">
        <v>20.99</v>
      </c>
      <c r="O163" s="124">
        <v>21.21</v>
      </c>
      <c r="P163" s="124">
        <v>22.15</v>
      </c>
      <c r="Q163" s="124">
        <v>24.67</v>
      </c>
      <c r="R163" s="124">
        <v>25.94</v>
      </c>
      <c r="S163" s="124">
        <v>32.22</v>
      </c>
      <c r="T163" s="124">
        <v>32.92</v>
      </c>
      <c r="U163" s="124">
        <v>33.99</v>
      </c>
      <c r="V163" s="124">
        <v>34.159999999999997</v>
      </c>
      <c r="X163" s="106">
        <f t="shared" si="35"/>
        <v>2.9900887485787342</v>
      </c>
      <c r="Y163" s="106">
        <f t="shared" si="36"/>
        <v>-1.0013859918965973</v>
      </c>
      <c r="Z163" s="106">
        <f t="shared" si="37"/>
        <v>3.3427335825026772</v>
      </c>
      <c r="AA163" s="106">
        <f t="shared" si="38"/>
        <v>4.8663941486179807</v>
      </c>
      <c r="AB163" s="109"/>
      <c r="AC163" s="106">
        <f t="shared" si="39"/>
        <v>0.50014710208883373</v>
      </c>
    </row>
    <row r="164" spans="1:30" ht="18.75" customHeight="1">
      <c r="A164" s="128" t="s">
        <v>79</v>
      </c>
      <c r="B164" s="124">
        <v>1949.92</v>
      </c>
      <c r="C164" s="124">
        <v>1986.63</v>
      </c>
      <c r="D164" s="124">
        <v>1987.27</v>
      </c>
      <c r="E164" s="124">
        <v>1911.47</v>
      </c>
      <c r="F164" s="124">
        <v>1936.59</v>
      </c>
      <c r="G164" s="124">
        <v>1861.04</v>
      </c>
      <c r="H164" s="124">
        <v>1756.2</v>
      </c>
      <c r="I164" s="124">
        <v>1828.51</v>
      </c>
      <c r="J164" s="124">
        <v>1891.87</v>
      </c>
      <c r="K164" s="124">
        <v>1931.4</v>
      </c>
      <c r="L164" s="124">
        <v>1863.18</v>
      </c>
      <c r="M164" s="124">
        <v>1834.49</v>
      </c>
      <c r="N164" s="124">
        <v>1818.2</v>
      </c>
      <c r="O164" s="124">
        <v>1843.3</v>
      </c>
      <c r="P164" s="124">
        <v>1915.91</v>
      </c>
      <c r="Q164" s="124">
        <v>1950.53</v>
      </c>
      <c r="R164" s="124">
        <v>1929.19</v>
      </c>
      <c r="S164" s="124">
        <v>1959</v>
      </c>
      <c r="T164" s="124">
        <v>2083</v>
      </c>
      <c r="U164" s="124">
        <v>2042.8</v>
      </c>
      <c r="V164" s="124">
        <v>2053.59</v>
      </c>
      <c r="X164" s="106">
        <f t="shared" si="35"/>
        <v>0.2593413843330783</v>
      </c>
      <c r="Y164" s="106">
        <f t="shared" si="36"/>
        <v>-0.9287180224904823</v>
      </c>
      <c r="Z164" s="106">
        <f t="shared" si="37"/>
        <v>2.2987322880951844E-2</v>
      </c>
      <c r="AA164" s="106">
        <f t="shared" si="38"/>
        <v>0.97779725972546583</v>
      </c>
      <c r="AB164" s="109"/>
      <c r="AC164" s="106">
        <f t="shared" si="39"/>
        <v>0.52819659291169918</v>
      </c>
    </row>
    <row r="165" spans="1:30" ht="24" customHeight="1">
      <c r="A165" s="128" t="s">
        <v>80</v>
      </c>
      <c r="B165" s="124">
        <v>120.01</v>
      </c>
      <c r="C165" s="124">
        <v>125.41</v>
      </c>
      <c r="D165" s="124">
        <v>112.05</v>
      </c>
      <c r="E165" s="124">
        <v>110.47</v>
      </c>
      <c r="F165" s="124">
        <v>114.68</v>
      </c>
      <c r="G165" s="124">
        <v>92.84</v>
      </c>
      <c r="H165" s="124">
        <v>95.16</v>
      </c>
      <c r="I165" s="124">
        <v>89.4</v>
      </c>
      <c r="J165" s="124">
        <v>90.75</v>
      </c>
      <c r="K165" s="124">
        <v>89.89</v>
      </c>
      <c r="L165" s="124">
        <v>99.49</v>
      </c>
      <c r="M165" s="124">
        <v>102.28</v>
      </c>
      <c r="N165" s="124">
        <v>108.61</v>
      </c>
      <c r="O165" s="124">
        <v>105.85</v>
      </c>
      <c r="P165" s="124">
        <v>137.15</v>
      </c>
      <c r="Q165" s="124">
        <v>165.14</v>
      </c>
      <c r="R165" s="124">
        <v>182.71</v>
      </c>
      <c r="S165" s="124">
        <v>194.22</v>
      </c>
      <c r="T165" s="124">
        <v>204.3</v>
      </c>
      <c r="U165" s="124">
        <v>209.78</v>
      </c>
      <c r="V165" s="124">
        <v>213.07</v>
      </c>
      <c r="X165" s="106">
        <f t="shared" si="35"/>
        <v>2.911816379462917</v>
      </c>
      <c r="Y165" s="106">
        <f t="shared" si="36"/>
        <v>-5.00438926528658</v>
      </c>
      <c r="Z165" s="106">
        <f t="shared" si="37"/>
        <v>1.3932070227668625</v>
      </c>
      <c r="AA165" s="106">
        <f t="shared" si="38"/>
        <v>7.9131295404893498</v>
      </c>
      <c r="AB165" s="109"/>
      <c r="AC165" s="106">
        <f t="shared" si="39"/>
        <v>1.5683096577366729</v>
      </c>
    </row>
    <row r="166" spans="1:30" ht="24" customHeight="1">
      <c r="A166" s="128" t="s">
        <v>81</v>
      </c>
      <c r="B166" s="124">
        <v>91.69</v>
      </c>
      <c r="C166" s="124">
        <v>94.97</v>
      </c>
      <c r="D166" s="124">
        <v>98.21</v>
      </c>
      <c r="E166" s="124">
        <v>101.18</v>
      </c>
      <c r="F166" s="124">
        <v>122.69</v>
      </c>
      <c r="G166" s="124">
        <v>110.58</v>
      </c>
      <c r="H166" s="124">
        <v>113.41</v>
      </c>
      <c r="I166" s="124">
        <v>123.67</v>
      </c>
      <c r="J166" s="124">
        <v>104.16</v>
      </c>
      <c r="K166" s="124">
        <v>99.38</v>
      </c>
      <c r="L166" s="124">
        <v>108.07</v>
      </c>
      <c r="M166" s="124">
        <v>112.79</v>
      </c>
      <c r="N166" s="124">
        <v>106.14</v>
      </c>
      <c r="O166" s="124">
        <v>114.23</v>
      </c>
      <c r="P166" s="124">
        <v>138.71</v>
      </c>
      <c r="Q166" s="124">
        <v>145.24</v>
      </c>
      <c r="R166" s="124">
        <v>151.16</v>
      </c>
      <c r="S166" s="124">
        <v>162.71</v>
      </c>
      <c r="T166" s="124">
        <v>165.77</v>
      </c>
      <c r="U166" s="124">
        <v>170.2</v>
      </c>
      <c r="V166" s="124">
        <v>170.2</v>
      </c>
      <c r="X166" s="106">
        <f t="shared" si="35"/>
        <v>3.1411285711867576</v>
      </c>
      <c r="Y166" s="106">
        <f t="shared" si="36"/>
        <v>3.8175851082963286</v>
      </c>
      <c r="Z166" s="106">
        <f t="shared" si="37"/>
        <v>-0.458148793733959</v>
      </c>
      <c r="AA166" s="106">
        <f t="shared" si="38"/>
        <v>4.6466765967525969</v>
      </c>
      <c r="AB166" s="109"/>
      <c r="AC166" s="106">
        <f t="shared" si="39"/>
        <v>0</v>
      </c>
    </row>
    <row r="167" spans="1:30" ht="18.75" customHeight="1">
      <c r="A167" s="128" t="s">
        <v>70</v>
      </c>
      <c r="B167" s="124">
        <v>100.12</v>
      </c>
      <c r="C167" s="124">
        <v>102.74</v>
      </c>
      <c r="D167" s="124">
        <v>107.08</v>
      </c>
      <c r="E167" s="124">
        <v>102</v>
      </c>
      <c r="F167" s="124">
        <v>112.6</v>
      </c>
      <c r="G167" s="124">
        <v>118.01</v>
      </c>
      <c r="H167" s="124">
        <v>121.02</v>
      </c>
      <c r="I167" s="124">
        <v>136.85</v>
      </c>
      <c r="J167" s="124">
        <v>160.88999999999999</v>
      </c>
      <c r="K167" s="124">
        <v>145.30000000000001</v>
      </c>
      <c r="L167" s="124">
        <v>143.41</v>
      </c>
      <c r="M167" s="124">
        <v>137.69999999999999</v>
      </c>
      <c r="N167" s="124">
        <v>137.80000000000001</v>
      </c>
      <c r="O167" s="124">
        <v>133.37</v>
      </c>
      <c r="P167" s="124">
        <v>141.46</v>
      </c>
      <c r="Q167" s="124">
        <v>147.22</v>
      </c>
      <c r="R167" s="124">
        <v>165.87</v>
      </c>
      <c r="S167" s="124">
        <v>180.55</v>
      </c>
      <c r="T167" s="124">
        <v>206.03</v>
      </c>
      <c r="U167" s="124">
        <v>206.34</v>
      </c>
      <c r="V167" s="124">
        <v>206.41</v>
      </c>
      <c r="X167" s="106">
        <f t="shared" si="35"/>
        <v>3.6837018732137627</v>
      </c>
      <c r="Y167" s="106">
        <f t="shared" si="36"/>
        <v>3.3426499964644529</v>
      </c>
      <c r="Z167" s="106">
        <f t="shared" si="37"/>
        <v>3.9757651735361277</v>
      </c>
      <c r="AA167" s="106">
        <f t="shared" si="38"/>
        <v>3.7086855376932792</v>
      </c>
      <c r="AB167" s="109"/>
      <c r="AC167" s="106">
        <f t="shared" si="39"/>
        <v>3.3924590481725879E-2</v>
      </c>
    </row>
    <row r="168" spans="1:30" ht="24" customHeight="1">
      <c r="A168" s="128" t="s">
        <v>82</v>
      </c>
      <c r="B168" s="124">
        <v>68.23</v>
      </c>
      <c r="C168" s="124">
        <v>73.790000000000006</v>
      </c>
      <c r="D168" s="124">
        <v>70.53</v>
      </c>
      <c r="E168" s="124">
        <v>73.72</v>
      </c>
      <c r="F168" s="124">
        <v>65.34</v>
      </c>
      <c r="G168" s="124">
        <v>59.85</v>
      </c>
      <c r="H168" s="124">
        <v>55.83</v>
      </c>
      <c r="I168" s="124">
        <v>56.43</v>
      </c>
      <c r="J168" s="124">
        <v>63.14</v>
      </c>
      <c r="K168" s="124">
        <v>83.94</v>
      </c>
      <c r="L168" s="124">
        <v>87.28</v>
      </c>
      <c r="M168" s="124">
        <v>83.92</v>
      </c>
      <c r="N168" s="124">
        <v>92.03</v>
      </c>
      <c r="O168" s="124">
        <v>91.33</v>
      </c>
      <c r="P168" s="124">
        <v>91.89</v>
      </c>
      <c r="Q168" s="124">
        <v>87.2</v>
      </c>
      <c r="R168" s="124">
        <v>89.36</v>
      </c>
      <c r="S168" s="124">
        <v>85.35</v>
      </c>
      <c r="T168" s="124">
        <v>75.16</v>
      </c>
      <c r="U168" s="124">
        <v>71.88</v>
      </c>
      <c r="V168" s="124">
        <v>68.16</v>
      </c>
      <c r="X168" s="106">
        <f t="shared" si="35"/>
        <v>-5.1322098289618978E-3</v>
      </c>
      <c r="Y168" s="106">
        <f t="shared" si="36"/>
        <v>-2.5868119678475576</v>
      </c>
      <c r="Z168" s="106">
        <f t="shared" si="37"/>
        <v>7.8375758625822023</v>
      </c>
      <c r="AA168" s="106">
        <f t="shared" si="38"/>
        <v>-2.4423153893699756</v>
      </c>
      <c r="AB168" s="109"/>
      <c r="AC168" s="106">
        <f t="shared" si="39"/>
        <v>-5.1752921535893144</v>
      </c>
    </row>
    <row r="169" spans="1:30" ht="18.75" customHeight="1">
      <c r="A169" s="128" t="s">
        <v>83</v>
      </c>
      <c r="B169" s="124">
        <v>571.04</v>
      </c>
      <c r="C169" s="124">
        <v>652.01</v>
      </c>
      <c r="D169" s="124">
        <v>541.1</v>
      </c>
      <c r="E169" s="124">
        <v>559.55999999999995</v>
      </c>
      <c r="F169" s="124">
        <v>607.92999999999995</v>
      </c>
      <c r="G169" s="124">
        <v>679.2</v>
      </c>
      <c r="H169" s="124">
        <v>692.8</v>
      </c>
      <c r="I169" s="124">
        <v>659.78</v>
      </c>
      <c r="J169" s="124">
        <v>648.35</v>
      </c>
      <c r="K169" s="124">
        <v>653.95000000000005</v>
      </c>
      <c r="L169" s="124">
        <v>760.52</v>
      </c>
      <c r="M169" s="124">
        <v>787.04</v>
      </c>
      <c r="N169" s="124">
        <v>762.38</v>
      </c>
      <c r="O169" s="124">
        <v>775.06</v>
      </c>
      <c r="P169" s="124">
        <v>911.06</v>
      </c>
      <c r="Q169" s="124">
        <v>1031.23</v>
      </c>
      <c r="R169" s="124">
        <v>1045.1099999999999</v>
      </c>
      <c r="S169" s="124">
        <v>1077.83</v>
      </c>
      <c r="T169" s="124">
        <v>1045.82</v>
      </c>
      <c r="U169" s="124">
        <v>1085.1400000000001</v>
      </c>
      <c r="V169" s="124">
        <v>1041.74</v>
      </c>
      <c r="X169" s="106">
        <f t="shared" si="35"/>
        <v>3.051576596243577</v>
      </c>
      <c r="Y169" s="106">
        <f t="shared" si="36"/>
        <v>3.5300036505845567</v>
      </c>
      <c r="Z169" s="106">
        <f t="shared" si="37"/>
        <v>2.2875066592684234</v>
      </c>
      <c r="AA169" s="106">
        <f t="shared" si="38"/>
        <v>3.1964767150263862</v>
      </c>
      <c r="AB169" s="109"/>
      <c r="AC169" s="106">
        <f t="shared" si="39"/>
        <v>-3.9994839375564522</v>
      </c>
    </row>
    <row r="170" spans="1:30">
      <c r="A170" s="269" t="s">
        <v>32</v>
      </c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</row>
    <row r="171" spans="1:30">
      <c r="A171" s="288" t="s">
        <v>171</v>
      </c>
      <c r="B171" s="288"/>
      <c r="C171" s="288"/>
      <c r="D171" s="288"/>
      <c r="E171" s="288"/>
      <c r="F171" s="288"/>
      <c r="G171" s="288"/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69"/>
      <c r="S171" s="269"/>
      <c r="T171" s="269"/>
      <c r="U171" s="269"/>
      <c r="V171" s="269"/>
    </row>
    <row r="172" spans="1:30">
      <c r="A172" s="140" t="s">
        <v>237</v>
      </c>
      <c r="B172" s="269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</row>
    <row r="173" spans="1:30">
      <c r="A173" s="269"/>
      <c r="B173" s="269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</row>
    <row r="174" spans="1:30" ht="40.5" customHeight="1">
      <c r="A174" s="282" t="s">
        <v>207</v>
      </c>
      <c r="B174" s="283"/>
      <c r="C174" s="283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100"/>
      <c r="S174" s="100"/>
      <c r="T174" s="100"/>
      <c r="U174" s="100"/>
      <c r="V174" s="100"/>
    </row>
    <row r="175" spans="1:30" ht="32.25" customHeight="1">
      <c r="A175" s="230"/>
      <c r="B175" s="284">
        <v>2000</v>
      </c>
      <c r="C175" s="284">
        <v>2001</v>
      </c>
      <c r="D175" s="284">
        <v>2002</v>
      </c>
      <c r="E175" s="284">
        <v>2003</v>
      </c>
      <c r="F175" s="284">
        <v>2004</v>
      </c>
      <c r="G175" s="284">
        <v>2005</v>
      </c>
      <c r="H175" s="284">
        <v>2006</v>
      </c>
      <c r="I175" s="284">
        <v>2007</v>
      </c>
      <c r="J175" s="284">
        <v>2008</v>
      </c>
      <c r="K175" s="284">
        <v>2009</v>
      </c>
      <c r="L175" s="284">
        <v>2010</v>
      </c>
      <c r="M175" s="284">
        <v>2011</v>
      </c>
      <c r="N175" s="291">
        <v>2012</v>
      </c>
      <c r="O175" s="291">
        <v>2013</v>
      </c>
      <c r="P175" s="284">
        <v>2014</v>
      </c>
      <c r="Q175" s="284">
        <v>2015</v>
      </c>
      <c r="R175" s="284">
        <v>2016</v>
      </c>
      <c r="S175" s="284">
        <v>2017</v>
      </c>
      <c r="T175" s="284">
        <v>2018</v>
      </c>
      <c r="U175" s="284" t="s">
        <v>165</v>
      </c>
      <c r="V175" s="284" t="s">
        <v>232</v>
      </c>
      <c r="W175" s="101"/>
      <c r="X175" s="286" t="s">
        <v>195</v>
      </c>
      <c r="Y175" s="287"/>
      <c r="Z175" s="287"/>
      <c r="AA175" s="287"/>
      <c r="AB175" s="268"/>
      <c r="AC175" s="272" t="s">
        <v>18</v>
      </c>
    </row>
    <row r="176" spans="1:30" s="104" customFormat="1" ht="14.25" customHeight="1">
      <c r="A176" s="231"/>
      <c r="B176" s="285"/>
      <c r="C176" s="285"/>
      <c r="D176" s="285"/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  <c r="Q176" s="285"/>
      <c r="R176" s="285"/>
      <c r="S176" s="285"/>
      <c r="T176" s="285"/>
      <c r="U176" s="285"/>
      <c r="V176" s="285"/>
      <c r="W176" s="101"/>
      <c r="X176" s="232" t="s">
        <v>233</v>
      </c>
      <c r="Y176" s="232" t="s">
        <v>19</v>
      </c>
      <c r="Z176" s="232" t="s">
        <v>20</v>
      </c>
      <c r="AA176" s="232" t="s">
        <v>234</v>
      </c>
      <c r="AB176" s="103"/>
      <c r="AC176" s="232" t="s">
        <v>235</v>
      </c>
      <c r="AD176" s="101"/>
    </row>
    <row r="177" spans="1:29" ht="18.75" customHeight="1">
      <c r="A177" s="122" t="s">
        <v>73</v>
      </c>
      <c r="B177" s="120">
        <f>B139/B158*100</f>
        <v>84.314319560221222</v>
      </c>
      <c r="C177" s="120">
        <f t="shared" ref="C177:V188" si="40">C139/C158*100</f>
        <v>86.854274250139426</v>
      </c>
      <c r="D177" s="120">
        <f t="shared" si="40"/>
        <v>86.646882683479504</v>
      </c>
      <c r="E177" s="120">
        <f t="shared" si="40"/>
        <v>88.310916110534919</v>
      </c>
      <c r="F177" s="120">
        <f t="shared" si="40"/>
        <v>86.637276903614122</v>
      </c>
      <c r="G177" s="120">
        <f t="shared" si="40"/>
        <v>86.243614838075729</v>
      </c>
      <c r="H177" s="120">
        <f t="shared" si="40"/>
        <v>89.012991893487936</v>
      </c>
      <c r="I177" s="120">
        <f t="shared" si="40"/>
        <v>96.981309578542024</v>
      </c>
      <c r="J177" s="120">
        <f t="shared" si="40"/>
        <v>102.1670290696447</v>
      </c>
      <c r="K177" s="120">
        <f t="shared" si="40"/>
        <v>94.765127336506609</v>
      </c>
      <c r="L177" s="120">
        <f t="shared" si="40"/>
        <v>98.329088811165448</v>
      </c>
      <c r="M177" s="120">
        <f t="shared" si="40"/>
        <v>106.92126065085716</v>
      </c>
      <c r="N177" s="120">
        <f t="shared" si="40"/>
        <v>112.32880633484869</v>
      </c>
      <c r="O177" s="120">
        <f t="shared" si="40"/>
        <v>108.47501565692343</v>
      </c>
      <c r="P177" s="120">
        <f t="shared" si="40"/>
        <v>103.33279098813702</v>
      </c>
      <c r="Q177" s="120">
        <f t="shared" si="40"/>
        <v>101.16857599191076</v>
      </c>
      <c r="R177" s="120">
        <f t="shared" si="40"/>
        <v>100</v>
      </c>
      <c r="S177" s="120">
        <f t="shared" si="40"/>
        <v>101.90914225419327</v>
      </c>
      <c r="T177" s="120">
        <f t="shared" si="40"/>
        <v>103.29761135111295</v>
      </c>
      <c r="U177" s="120">
        <f t="shared" si="40"/>
        <v>104.26040270172918</v>
      </c>
      <c r="V177" s="120">
        <f t="shared" si="40"/>
        <v>104.90279745344691</v>
      </c>
      <c r="X177" s="119">
        <f t="shared" ref="X177:X188" si="41">((V177/B177)^(1/20)-1)*100</f>
        <v>1.0984009504043435</v>
      </c>
      <c r="Y177" s="119">
        <f t="shared" ref="Y177:Y188" si="42">((G177/B177)^(1/5)-1)*100</f>
        <v>0.45351141295997266</v>
      </c>
      <c r="Z177" s="119">
        <f t="shared" ref="Z177:Z188" si="43">((L177/G177)^(1/5)-1)*100</f>
        <v>2.6575777469748374</v>
      </c>
      <c r="AA177" s="119">
        <f t="shared" ref="AA177:AA188" si="44">((V177/L177)^(1/10)-1)*100</f>
        <v>0.64924130087884446</v>
      </c>
      <c r="AB177" s="109"/>
      <c r="AC177" s="119">
        <f t="shared" ref="AC177:AC188" si="45">(V177-U177)/U177*100</f>
        <v>0.61614451418868044</v>
      </c>
    </row>
    <row r="178" spans="1:29" ht="18.75" customHeight="1">
      <c r="A178" s="128" t="s">
        <v>74</v>
      </c>
      <c r="B178" s="124">
        <f t="shared" ref="B178:Q188" si="46">B140/B159*100</f>
        <v>96.196413561221647</v>
      </c>
      <c r="C178" s="124">
        <f t="shared" si="46"/>
        <v>98.725321633959823</v>
      </c>
      <c r="D178" s="124">
        <f t="shared" si="46"/>
        <v>100.17806041335453</v>
      </c>
      <c r="E178" s="124">
        <f t="shared" si="46"/>
        <v>98.751426036253008</v>
      </c>
      <c r="F178" s="124">
        <f t="shared" si="46"/>
        <v>101.44996434513904</v>
      </c>
      <c r="G178" s="124">
        <f t="shared" si="46"/>
        <v>102.36816564218698</v>
      </c>
      <c r="H178" s="124">
        <f t="shared" si="46"/>
        <v>103.29719459036548</v>
      </c>
      <c r="I178" s="124">
        <f t="shared" si="46"/>
        <v>104.23578508085552</v>
      </c>
      <c r="J178" s="124">
        <f t="shared" si="46"/>
        <v>105.18478970160766</v>
      </c>
      <c r="K178" s="124">
        <f t="shared" si="46"/>
        <v>102.69685790611882</v>
      </c>
      <c r="L178" s="124">
        <f t="shared" si="46"/>
        <v>101.77318937662541</v>
      </c>
      <c r="M178" s="124">
        <f t="shared" si="46"/>
        <v>87.876717528277553</v>
      </c>
      <c r="N178" s="124">
        <f t="shared" si="46"/>
        <v>92.540574282147318</v>
      </c>
      <c r="O178" s="124">
        <f t="shared" si="46"/>
        <v>100.29349181891556</v>
      </c>
      <c r="P178" s="124">
        <f t="shared" si="46"/>
        <v>99.818538143282282</v>
      </c>
      <c r="Q178" s="124">
        <f t="shared" si="46"/>
        <v>91.500243546030191</v>
      </c>
      <c r="R178" s="124">
        <f t="shared" si="40"/>
        <v>100</v>
      </c>
      <c r="S178" s="124">
        <f t="shared" si="40"/>
        <v>94.015101043748615</v>
      </c>
      <c r="T178" s="124">
        <f t="shared" si="40"/>
        <v>100.14770176060499</v>
      </c>
      <c r="U178" s="124">
        <f t="shared" si="40"/>
        <v>106.87875072594694</v>
      </c>
      <c r="V178" s="124">
        <f t="shared" si="40"/>
        <v>107.29818674582177</v>
      </c>
      <c r="X178" s="106">
        <f t="shared" si="41"/>
        <v>0.54759220852351742</v>
      </c>
      <c r="Y178" s="106">
        <f t="shared" si="42"/>
        <v>1.2514399061276382</v>
      </c>
      <c r="Z178" s="106">
        <f t="shared" si="43"/>
        <v>-0.11651363196463205</v>
      </c>
      <c r="AA178" s="106">
        <f t="shared" si="44"/>
        <v>0.53005029017847427</v>
      </c>
      <c r="AB178" s="109"/>
      <c r="AC178" s="106">
        <f t="shared" si="45"/>
        <v>0.3924409829137312</v>
      </c>
    </row>
    <row r="179" spans="1:29" ht="18.75" customHeight="1">
      <c r="A179" s="128" t="s">
        <v>75</v>
      </c>
      <c r="B179" s="124">
        <f t="shared" si="46"/>
        <v>65.080854750216574</v>
      </c>
      <c r="C179" s="124">
        <f t="shared" si="40"/>
        <v>45.797461896562709</v>
      </c>
      <c r="D179" s="124">
        <f t="shared" si="40"/>
        <v>51.49324885430444</v>
      </c>
      <c r="E179" s="124">
        <f t="shared" si="40"/>
        <v>59.329299041855776</v>
      </c>
      <c r="F179" s="124">
        <f t="shared" si="40"/>
        <v>61.680494349934769</v>
      </c>
      <c r="G179" s="124">
        <f t="shared" si="40"/>
        <v>72.929944728003591</v>
      </c>
      <c r="H179" s="124">
        <f t="shared" si="40"/>
        <v>77.420375751647157</v>
      </c>
      <c r="I179" s="124">
        <f t="shared" si="40"/>
        <v>79.629192253188478</v>
      </c>
      <c r="J179" s="124">
        <f t="shared" si="40"/>
        <v>97.937259544243872</v>
      </c>
      <c r="K179" s="124">
        <f t="shared" si="40"/>
        <v>73.717232488182233</v>
      </c>
      <c r="L179" s="124">
        <f t="shared" si="40"/>
        <v>82.691802608924036</v>
      </c>
      <c r="M179" s="124">
        <f t="shared" si="40"/>
        <v>98.03440512613291</v>
      </c>
      <c r="N179" s="124">
        <f t="shared" si="40"/>
        <v>106.72782006134271</v>
      </c>
      <c r="O179" s="124">
        <f t="shared" si="40"/>
        <v>104.03818535101799</v>
      </c>
      <c r="P179" s="124">
        <f t="shared" si="40"/>
        <v>105.12843068261787</v>
      </c>
      <c r="Q179" s="124">
        <f t="shared" si="40"/>
        <v>101.79942559052807</v>
      </c>
      <c r="R179" s="124">
        <f t="shared" si="40"/>
        <v>100</v>
      </c>
      <c r="S179" s="124">
        <f t="shared" si="40"/>
        <v>106.22571404260145</v>
      </c>
      <c r="T179" s="124">
        <f t="shared" si="40"/>
        <v>100.74169900819317</v>
      </c>
      <c r="U179" s="124">
        <f t="shared" si="40"/>
        <v>102.20332431387709</v>
      </c>
      <c r="V179" s="124">
        <f t="shared" si="40"/>
        <v>94.980600032788658</v>
      </c>
      <c r="X179" s="106">
        <f t="shared" si="41"/>
        <v>1.9081888074338194</v>
      </c>
      <c r="Y179" s="106">
        <f t="shared" si="42"/>
        <v>2.3035082988698941</v>
      </c>
      <c r="Z179" s="106">
        <f t="shared" si="43"/>
        <v>2.5442504560086121</v>
      </c>
      <c r="AA179" s="106">
        <f t="shared" si="44"/>
        <v>1.3951646918122451</v>
      </c>
      <c r="AB179" s="109"/>
      <c r="AC179" s="106">
        <f t="shared" si="45"/>
        <v>-7.0670150208682951</v>
      </c>
    </row>
    <row r="180" spans="1:29" ht="18.75" customHeight="1">
      <c r="A180" s="128" t="s">
        <v>76</v>
      </c>
      <c r="B180" s="124">
        <f t="shared" si="46"/>
        <v>57.383357383357378</v>
      </c>
      <c r="C180" s="124">
        <f t="shared" si="40"/>
        <v>65.106074806168536</v>
      </c>
      <c r="D180" s="124">
        <f t="shared" si="40"/>
        <v>58.281758957654716</v>
      </c>
      <c r="E180" s="124">
        <f t="shared" si="40"/>
        <v>58.887387191001437</v>
      </c>
      <c r="F180" s="124">
        <f t="shared" si="40"/>
        <v>59.905872723552278</v>
      </c>
      <c r="G180" s="124">
        <f t="shared" si="40"/>
        <v>63.038527675791237</v>
      </c>
      <c r="H180" s="124">
        <f t="shared" si="40"/>
        <v>68.663886874546776</v>
      </c>
      <c r="I180" s="124">
        <f t="shared" si="40"/>
        <v>72.634990230186332</v>
      </c>
      <c r="J180" s="124">
        <f t="shared" si="40"/>
        <v>104.54755576100774</v>
      </c>
      <c r="K180" s="124">
        <f t="shared" si="40"/>
        <v>93.470558461278884</v>
      </c>
      <c r="L180" s="124">
        <f t="shared" si="40"/>
        <v>90.676203520519465</v>
      </c>
      <c r="M180" s="124">
        <f t="shared" si="40"/>
        <v>106.50665856499062</v>
      </c>
      <c r="N180" s="124">
        <f t="shared" si="40"/>
        <v>108.08310339230644</v>
      </c>
      <c r="O180" s="124">
        <f t="shared" si="40"/>
        <v>104.80725393850364</v>
      </c>
      <c r="P180" s="124">
        <f t="shared" si="40"/>
        <v>98.67552954015575</v>
      </c>
      <c r="Q180" s="124">
        <f t="shared" si="40"/>
        <v>99.782192945176376</v>
      </c>
      <c r="R180" s="124">
        <f t="shared" si="40"/>
        <v>100</v>
      </c>
      <c r="S180" s="124">
        <f t="shared" si="40"/>
        <v>96.20463660373666</v>
      </c>
      <c r="T180" s="124">
        <f t="shared" si="40"/>
        <v>100.07842752806235</v>
      </c>
      <c r="U180" s="124">
        <f t="shared" si="40"/>
        <v>101.44351869792676</v>
      </c>
      <c r="V180" s="124">
        <f t="shared" si="40"/>
        <v>97.50990634005764</v>
      </c>
      <c r="X180" s="106">
        <f t="shared" si="41"/>
        <v>2.6864498198680309</v>
      </c>
      <c r="Y180" s="106">
        <f t="shared" si="42"/>
        <v>1.8976155362941505</v>
      </c>
      <c r="Z180" s="106">
        <f t="shared" si="43"/>
        <v>7.5418376836748457</v>
      </c>
      <c r="AA180" s="106">
        <f t="shared" si="44"/>
        <v>0.72923625474894394</v>
      </c>
      <c r="AB180" s="109"/>
      <c r="AC180" s="106">
        <f t="shared" si="45"/>
        <v>-3.8776379293214673</v>
      </c>
    </row>
    <row r="181" spans="1:29" ht="18.75" customHeight="1">
      <c r="A181" s="128" t="s">
        <v>77</v>
      </c>
      <c r="B181" s="124">
        <f t="shared" si="46"/>
        <v>73.507679535076804</v>
      </c>
      <c r="C181" s="124">
        <f t="shared" si="40"/>
        <v>70.85406301824213</v>
      </c>
      <c r="D181" s="124">
        <f t="shared" si="40"/>
        <v>72.209691218791335</v>
      </c>
      <c r="E181" s="124">
        <f t="shared" si="40"/>
        <v>77.140633108458729</v>
      </c>
      <c r="F181" s="124">
        <f t="shared" si="40"/>
        <v>71.426423039326252</v>
      </c>
      <c r="G181" s="124">
        <f t="shared" si="40"/>
        <v>70.728269381362566</v>
      </c>
      <c r="H181" s="124">
        <f t="shared" si="40"/>
        <v>69.60913823917943</v>
      </c>
      <c r="I181" s="124">
        <f t="shared" si="40"/>
        <v>71.920964026227182</v>
      </c>
      <c r="J181" s="124">
        <f t="shared" si="40"/>
        <v>72.211023840967542</v>
      </c>
      <c r="K181" s="124">
        <f t="shared" si="40"/>
        <v>86.646234676007012</v>
      </c>
      <c r="L181" s="124">
        <f t="shared" si="40"/>
        <v>86.194108179973412</v>
      </c>
      <c r="M181" s="124">
        <f t="shared" si="40"/>
        <v>88.424829565841407</v>
      </c>
      <c r="N181" s="124">
        <f t="shared" si="40"/>
        <v>91.782086795937218</v>
      </c>
      <c r="O181" s="124">
        <f t="shared" si="40"/>
        <v>97.792826686731885</v>
      </c>
      <c r="P181" s="124">
        <f t="shared" si="40"/>
        <v>95.100028993911266</v>
      </c>
      <c r="Q181" s="124">
        <f t="shared" si="40"/>
        <v>98.596149836680809</v>
      </c>
      <c r="R181" s="124">
        <f t="shared" si="40"/>
        <v>100</v>
      </c>
      <c r="S181" s="124">
        <f t="shared" si="40"/>
        <v>102.35988200589972</v>
      </c>
      <c r="T181" s="124">
        <f t="shared" si="40"/>
        <v>104.50579316263769</v>
      </c>
      <c r="U181" s="124">
        <f t="shared" si="40"/>
        <v>108.40119435396306</v>
      </c>
      <c r="V181" s="124">
        <f t="shared" si="40"/>
        <v>111.51251497383518</v>
      </c>
      <c r="X181" s="106">
        <f t="shared" si="41"/>
        <v>2.1055960431970666</v>
      </c>
      <c r="Y181" s="106">
        <f t="shared" si="42"/>
        <v>-0.76792708608454108</v>
      </c>
      <c r="Z181" s="106">
        <f t="shared" si="43"/>
        <v>4.0343863403349056</v>
      </c>
      <c r="AA181" s="106">
        <f t="shared" si="44"/>
        <v>2.6087986789685269</v>
      </c>
      <c r="AB181" s="109"/>
      <c r="AC181" s="106">
        <f t="shared" si="45"/>
        <v>2.8701903502213302</v>
      </c>
    </row>
    <row r="182" spans="1:29" ht="18.75" customHeight="1">
      <c r="A182" s="128" t="s">
        <v>78</v>
      </c>
      <c r="B182" s="124">
        <f t="shared" si="46"/>
        <v>81.84696569920844</v>
      </c>
      <c r="C182" s="124">
        <f t="shared" si="40"/>
        <v>84.761416110826076</v>
      </c>
      <c r="D182" s="124">
        <f t="shared" si="40"/>
        <v>87.475822050290134</v>
      </c>
      <c r="E182" s="124">
        <f t="shared" si="40"/>
        <v>90.140845070422543</v>
      </c>
      <c r="F182" s="124">
        <f t="shared" si="40"/>
        <v>93.939393939393938</v>
      </c>
      <c r="G182" s="124">
        <f t="shared" si="40"/>
        <v>96.115427302996665</v>
      </c>
      <c r="H182" s="124">
        <f t="shared" si="40"/>
        <v>100.43313481321061</v>
      </c>
      <c r="I182" s="124">
        <f t="shared" si="40"/>
        <v>103.64635364635365</v>
      </c>
      <c r="J182" s="124">
        <f t="shared" si="40"/>
        <v>104.51422963689893</v>
      </c>
      <c r="K182" s="124">
        <f t="shared" si="40"/>
        <v>103.51734245236935</v>
      </c>
      <c r="L182" s="124">
        <f t="shared" si="40"/>
        <v>106.16760828625236</v>
      </c>
      <c r="M182" s="124">
        <f t="shared" si="40"/>
        <v>107.29068673565381</v>
      </c>
      <c r="N182" s="124">
        <f t="shared" si="40"/>
        <v>105.95521676989041</v>
      </c>
      <c r="O182" s="124">
        <f t="shared" si="40"/>
        <v>98.915605846298917</v>
      </c>
      <c r="P182" s="124">
        <f t="shared" si="40"/>
        <v>98.510158013544029</v>
      </c>
      <c r="Q182" s="124">
        <f t="shared" si="40"/>
        <v>99.554114308877161</v>
      </c>
      <c r="R182" s="124">
        <f t="shared" si="40"/>
        <v>100</v>
      </c>
      <c r="S182" s="124">
        <f t="shared" si="40"/>
        <v>108.62818125387959</v>
      </c>
      <c r="T182" s="124">
        <f t="shared" si="40"/>
        <v>106.43985419198054</v>
      </c>
      <c r="U182" s="124">
        <f t="shared" si="40"/>
        <v>107.50220653133273</v>
      </c>
      <c r="V182" s="124">
        <f t="shared" si="40"/>
        <v>109.27985948477752</v>
      </c>
      <c r="X182" s="106">
        <f t="shared" si="41"/>
        <v>1.4557994163822752</v>
      </c>
      <c r="Y182" s="106">
        <f t="shared" si="42"/>
        <v>3.2661779823066173</v>
      </c>
      <c r="Z182" s="106">
        <f t="shared" si="43"/>
        <v>2.0093045000102228</v>
      </c>
      <c r="AA182" s="106">
        <f t="shared" si="44"/>
        <v>0.28934835090230759</v>
      </c>
      <c r="AB182" s="109"/>
      <c r="AC182" s="106">
        <f t="shared" si="45"/>
        <v>1.6535967128513487</v>
      </c>
    </row>
    <row r="183" spans="1:29" ht="18.75" customHeight="1">
      <c r="A183" s="128" t="s">
        <v>79</v>
      </c>
      <c r="B183" s="124">
        <f t="shared" si="46"/>
        <v>79.58890621153688</v>
      </c>
      <c r="C183" s="124">
        <f t="shared" si="40"/>
        <v>83.917488410020994</v>
      </c>
      <c r="D183" s="124">
        <f t="shared" si="40"/>
        <v>83.378705460254523</v>
      </c>
      <c r="E183" s="124">
        <f t="shared" si="40"/>
        <v>82.052033251895139</v>
      </c>
      <c r="F183" s="124">
        <f t="shared" si="40"/>
        <v>85.639706907502372</v>
      </c>
      <c r="G183" s="124">
        <f t="shared" si="40"/>
        <v>83.432919227958578</v>
      </c>
      <c r="H183" s="124">
        <f t="shared" si="40"/>
        <v>82.558934062179702</v>
      </c>
      <c r="I183" s="124">
        <f t="shared" si="40"/>
        <v>97.47718087404499</v>
      </c>
      <c r="J183" s="124">
        <f t="shared" si="40"/>
        <v>101.83204977086164</v>
      </c>
      <c r="K183" s="124">
        <f t="shared" si="40"/>
        <v>91.91985088536812</v>
      </c>
      <c r="L183" s="124">
        <f t="shared" si="40"/>
        <v>99.449865284084211</v>
      </c>
      <c r="M183" s="124">
        <f t="shared" si="40"/>
        <v>112.17668125746118</v>
      </c>
      <c r="N183" s="124">
        <f t="shared" si="40"/>
        <v>120.03574964250356</v>
      </c>
      <c r="O183" s="124">
        <f t="shared" si="40"/>
        <v>112.93007106819293</v>
      </c>
      <c r="P183" s="124">
        <f t="shared" si="40"/>
        <v>104.61034182190187</v>
      </c>
      <c r="Q183" s="124">
        <f t="shared" si="40"/>
        <v>102.84538048632936</v>
      </c>
      <c r="R183" s="124">
        <f t="shared" si="40"/>
        <v>100</v>
      </c>
      <c r="S183" s="124">
        <f t="shared" si="40"/>
        <v>100.32567636549258</v>
      </c>
      <c r="T183" s="124">
        <f t="shared" si="40"/>
        <v>101.73979836773883</v>
      </c>
      <c r="U183" s="124">
        <f t="shared" si="40"/>
        <v>102.41482279224594</v>
      </c>
      <c r="V183" s="124">
        <f t="shared" si="40"/>
        <v>103.92629492741976</v>
      </c>
      <c r="X183" s="106">
        <f t="shared" si="41"/>
        <v>1.3429741200148282</v>
      </c>
      <c r="Y183" s="106">
        <f t="shared" si="42"/>
        <v>0.94782835988878045</v>
      </c>
      <c r="Z183" s="106">
        <f t="shared" si="43"/>
        <v>3.5746207994425072</v>
      </c>
      <c r="AA183" s="106">
        <f t="shared" si="44"/>
        <v>0.44125361522742157</v>
      </c>
      <c r="AB183" s="109"/>
      <c r="AC183" s="106">
        <f t="shared" si="45"/>
        <v>1.475833374471508</v>
      </c>
    </row>
    <row r="184" spans="1:29" ht="24" customHeight="1">
      <c r="A184" s="128" t="s">
        <v>80</v>
      </c>
      <c r="B184" s="124">
        <f t="shared" si="46"/>
        <v>79.626697775185391</v>
      </c>
      <c r="C184" s="124">
        <f t="shared" si="40"/>
        <v>83.406426919703364</v>
      </c>
      <c r="D184" s="124">
        <f t="shared" si="40"/>
        <v>87.559125390450674</v>
      </c>
      <c r="E184" s="124">
        <f t="shared" si="40"/>
        <v>91.355119036842581</v>
      </c>
      <c r="F184" s="124">
        <f t="shared" si="40"/>
        <v>93.765259853505398</v>
      </c>
      <c r="G184" s="124">
        <f t="shared" si="40"/>
        <v>99.601464885825081</v>
      </c>
      <c r="H184" s="124">
        <f t="shared" si="40"/>
        <v>104.22446406052963</v>
      </c>
      <c r="I184" s="124">
        <f t="shared" si="40"/>
        <v>107.94183445190156</v>
      </c>
      <c r="J184" s="124">
        <f t="shared" si="40"/>
        <v>105.97245179063361</v>
      </c>
      <c r="K184" s="124">
        <f t="shared" si="40"/>
        <v>106.99744131716542</v>
      </c>
      <c r="L184" s="124">
        <f t="shared" si="40"/>
        <v>106.67403759171776</v>
      </c>
      <c r="M184" s="124">
        <f t="shared" si="40"/>
        <v>108.95580758701604</v>
      </c>
      <c r="N184" s="124">
        <f t="shared" si="40"/>
        <v>113.30448393333945</v>
      </c>
      <c r="O184" s="124">
        <f t="shared" si="40"/>
        <v>110.78885214926781</v>
      </c>
      <c r="P184" s="124">
        <f t="shared" si="40"/>
        <v>108.21728034998175</v>
      </c>
      <c r="Q184" s="124">
        <f t="shared" si="40"/>
        <v>102.22841225626742</v>
      </c>
      <c r="R184" s="124">
        <f t="shared" si="40"/>
        <v>100</v>
      </c>
      <c r="S184" s="124">
        <f t="shared" si="40"/>
        <v>100.93193285964371</v>
      </c>
      <c r="T184" s="124">
        <f t="shared" si="40"/>
        <v>99.153206069505615</v>
      </c>
      <c r="U184" s="124">
        <f t="shared" si="40"/>
        <v>100.34798360186863</v>
      </c>
      <c r="V184" s="124">
        <f t="shared" si="40"/>
        <v>101.29534894635566</v>
      </c>
      <c r="X184" s="106">
        <f t="shared" si="41"/>
        <v>1.2107259641458201</v>
      </c>
      <c r="Y184" s="106">
        <f t="shared" si="42"/>
        <v>4.5782581825159596</v>
      </c>
      <c r="Z184" s="106">
        <f t="shared" si="43"/>
        <v>1.3814740700078376</v>
      </c>
      <c r="AA184" s="106">
        <f t="shared" si="44"/>
        <v>-0.51603703668140488</v>
      </c>
      <c r="AB184" s="109"/>
      <c r="AC184" s="106">
        <f t="shared" si="45"/>
        <v>0.94408010054861102</v>
      </c>
    </row>
    <row r="185" spans="1:29" ht="24" customHeight="1">
      <c r="A185" s="128" t="s">
        <v>81</v>
      </c>
      <c r="B185" s="124">
        <f t="shared" si="46"/>
        <v>97.93870651106991</v>
      </c>
      <c r="C185" s="124">
        <f t="shared" si="40"/>
        <v>101.07402337580289</v>
      </c>
      <c r="D185" s="124">
        <f t="shared" si="40"/>
        <v>104.32746156195908</v>
      </c>
      <c r="E185" s="124">
        <f t="shared" si="40"/>
        <v>106.99743032219806</v>
      </c>
      <c r="F185" s="124">
        <f t="shared" si="40"/>
        <v>107.58823049963323</v>
      </c>
      <c r="G185" s="124">
        <f t="shared" si="40"/>
        <v>110.72526677518539</v>
      </c>
      <c r="H185" s="124">
        <f t="shared" si="40"/>
        <v>115.43073803015606</v>
      </c>
      <c r="I185" s="124">
        <f t="shared" si="40"/>
        <v>119.0830435837309</v>
      </c>
      <c r="J185" s="124">
        <f t="shared" si="40"/>
        <v>121.55337941628264</v>
      </c>
      <c r="K185" s="124">
        <f t="shared" si="40"/>
        <v>120.43670758703966</v>
      </c>
      <c r="L185" s="124">
        <f t="shared" si="40"/>
        <v>116.13768853520867</v>
      </c>
      <c r="M185" s="124">
        <f t="shared" si="40"/>
        <v>117.26216863197089</v>
      </c>
      <c r="N185" s="124">
        <f t="shared" si="40"/>
        <v>116.79856792915018</v>
      </c>
      <c r="O185" s="124">
        <f t="shared" si="40"/>
        <v>109.05191280749365</v>
      </c>
      <c r="P185" s="124">
        <f t="shared" si="40"/>
        <v>104.2895249080816</v>
      </c>
      <c r="Q185" s="124">
        <f t="shared" si="40"/>
        <v>102.93307628752406</v>
      </c>
      <c r="R185" s="124">
        <f t="shared" si="40"/>
        <v>100</v>
      </c>
      <c r="S185" s="124">
        <f t="shared" si="40"/>
        <v>98.217687911007317</v>
      </c>
      <c r="T185" s="124">
        <f t="shared" si="40"/>
        <v>98.069614526150687</v>
      </c>
      <c r="U185" s="124">
        <f t="shared" si="40"/>
        <v>99.717978848413651</v>
      </c>
      <c r="V185" s="124">
        <f t="shared" si="40"/>
        <v>101.81551116333725</v>
      </c>
      <c r="X185" s="106">
        <f t="shared" si="41"/>
        <v>0.19429161336486089</v>
      </c>
      <c r="Y185" s="106">
        <f t="shared" si="42"/>
        <v>2.4845678796946435</v>
      </c>
      <c r="Z185" s="106">
        <f t="shared" si="43"/>
        <v>0.9590577278729695</v>
      </c>
      <c r="AA185" s="106">
        <f t="shared" si="44"/>
        <v>-1.3075167092918782</v>
      </c>
      <c r="AB185" s="109"/>
      <c r="AC185" s="106">
        <f t="shared" si="45"/>
        <v>2.1034645298137886</v>
      </c>
    </row>
    <row r="186" spans="1:29" ht="18.75" customHeight="1">
      <c r="A186" s="128" t="s">
        <v>70</v>
      </c>
      <c r="B186" s="124">
        <f t="shared" si="46"/>
        <v>79.494606472233315</v>
      </c>
      <c r="C186" s="124">
        <f t="shared" si="40"/>
        <v>81.750048666536884</v>
      </c>
      <c r="D186" s="124">
        <f t="shared" si="40"/>
        <v>84.889802017183428</v>
      </c>
      <c r="E186" s="124">
        <f t="shared" si="40"/>
        <v>87.911764705882362</v>
      </c>
      <c r="F186" s="124">
        <f t="shared" si="40"/>
        <v>89.600355239786865</v>
      </c>
      <c r="G186" s="124">
        <f t="shared" si="40"/>
        <v>90.602491314295392</v>
      </c>
      <c r="H186" s="124">
        <f t="shared" si="40"/>
        <v>93.422574781027933</v>
      </c>
      <c r="I186" s="124">
        <f t="shared" si="40"/>
        <v>95.666788454512229</v>
      </c>
      <c r="J186" s="124">
        <f t="shared" si="40"/>
        <v>97.986201752750333</v>
      </c>
      <c r="K186" s="124">
        <f t="shared" si="40"/>
        <v>98.644184445973849</v>
      </c>
      <c r="L186" s="124">
        <f t="shared" si="40"/>
        <v>99.595565162819895</v>
      </c>
      <c r="M186" s="124">
        <f t="shared" si="40"/>
        <v>102.93391430646335</v>
      </c>
      <c r="N186" s="124">
        <f t="shared" si="40"/>
        <v>103.53410740203191</v>
      </c>
      <c r="O186" s="124">
        <f t="shared" si="40"/>
        <v>98.410437129789301</v>
      </c>
      <c r="P186" s="124">
        <f t="shared" si="40"/>
        <v>99.540506150148445</v>
      </c>
      <c r="Q186" s="124">
        <f t="shared" si="40"/>
        <v>100.33962776796631</v>
      </c>
      <c r="R186" s="124">
        <f t="shared" si="40"/>
        <v>100</v>
      </c>
      <c r="S186" s="124">
        <f t="shared" si="40"/>
        <v>101.16865134311823</v>
      </c>
      <c r="T186" s="124">
        <f t="shared" si="40"/>
        <v>101.86865990389748</v>
      </c>
      <c r="U186" s="124">
        <f t="shared" si="40"/>
        <v>102.43287777454685</v>
      </c>
      <c r="V186" s="124">
        <f t="shared" si="40"/>
        <v>108.40560050385155</v>
      </c>
      <c r="X186" s="106">
        <f t="shared" si="41"/>
        <v>1.5630425781534507</v>
      </c>
      <c r="Y186" s="106">
        <f t="shared" si="42"/>
        <v>2.6503643464461657</v>
      </c>
      <c r="Z186" s="106">
        <f t="shared" si="43"/>
        <v>1.9107439913266022</v>
      </c>
      <c r="AA186" s="106">
        <f t="shared" si="44"/>
        <v>0.85122363653693522</v>
      </c>
      <c r="AB186" s="109"/>
      <c r="AC186" s="106">
        <f t="shared" si="45"/>
        <v>5.8308649127778684</v>
      </c>
    </row>
    <row r="187" spans="1:29" ht="24" customHeight="1">
      <c r="A187" s="128" t="s">
        <v>82</v>
      </c>
      <c r="B187" s="124">
        <f t="shared" si="46"/>
        <v>57.907078997508435</v>
      </c>
      <c r="C187" s="124">
        <f t="shared" si="40"/>
        <v>71.120748068844023</v>
      </c>
      <c r="D187" s="124">
        <f t="shared" si="40"/>
        <v>65.13540337445059</v>
      </c>
      <c r="E187" s="124">
        <f t="shared" si="40"/>
        <v>64.677156809549658</v>
      </c>
      <c r="F187" s="124">
        <f t="shared" si="40"/>
        <v>58.830731558004281</v>
      </c>
      <c r="G187" s="124">
        <f t="shared" si="40"/>
        <v>61.687552213867988</v>
      </c>
      <c r="H187" s="124">
        <f t="shared" si="40"/>
        <v>66.111409636396218</v>
      </c>
      <c r="I187" s="124">
        <f t="shared" si="40"/>
        <v>64.416090731880203</v>
      </c>
      <c r="J187" s="124">
        <f t="shared" si="40"/>
        <v>64.6974976243269</v>
      </c>
      <c r="K187" s="124">
        <f t="shared" si="40"/>
        <v>67.012151536812013</v>
      </c>
      <c r="L187" s="124">
        <f t="shared" si="40"/>
        <v>71.98670944087992</v>
      </c>
      <c r="M187" s="124">
        <f t="shared" si="40"/>
        <v>93.41039084842707</v>
      </c>
      <c r="N187" s="124">
        <f t="shared" si="40"/>
        <v>102.21666847767032</v>
      </c>
      <c r="O187" s="124">
        <f t="shared" si="40"/>
        <v>100.90879229168949</v>
      </c>
      <c r="P187" s="124">
        <f t="shared" si="40"/>
        <v>107.21514854717597</v>
      </c>
      <c r="Q187" s="124">
        <f t="shared" si="40"/>
        <v>106.6743119266055</v>
      </c>
      <c r="R187" s="124">
        <f t="shared" si="40"/>
        <v>100</v>
      </c>
      <c r="S187" s="124">
        <f t="shared" si="40"/>
        <v>95.547744581136499</v>
      </c>
      <c r="T187" s="124">
        <f t="shared" si="40"/>
        <v>88.677488025545514</v>
      </c>
      <c r="U187" s="124">
        <f t="shared" si="40"/>
        <v>91.304952698942671</v>
      </c>
      <c r="V187" s="124">
        <f t="shared" si="40"/>
        <v>97.212441314553999</v>
      </c>
      <c r="X187" s="106">
        <f t="shared" si="41"/>
        <v>2.6241350035086874</v>
      </c>
      <c r="Y187" s="106">
        <f t="shared" si="42"/>
        <v>1.2728835474184574</v>
      </c>
      <c r="Z187" s="106">
        <f t="shared" si="43"/>
        <v>3.1361598410122538</v>
      </c>
      <c r="AA187" s="106">
        <f t="shared" si="44"/>
        <v>3.0497524327391501</v>
      </c>
      <c r="AB187" s="109"/>
      <c r="AC187" s="106">
        <f t="shared" si="45"/>
        <v>6.4700637161380818</v>
      </c>
    </row>
    <row r="188" spans="1:29" ht="18.75" customHeight="1">
      <c r="A188" s="128" t="s">
        <v>83</v>
      </c>
      <c r="B188" s="124">
        <f t="shared" si="46"/>
        <v>119.02843933875036</v>
      </c>
      <c r="C188" s="124">
        <f t="shared" si="40"/>
        <v>124.20515022775724</v>
      </c>
      <c r="D188" s="124">
        <f t="shared" si="40"/>
        <v>122.28978007761965</v>
      </c>
      <c r="E188" s="124">
        <f t="shared" si="40"/>
        <v>130.09507470155123</v>
      </c>
      <c r="F188" s="124">
        <f t="shared" si="40"/>
        <v>106.13064004079418</v>
      </c>
      <c r="G188" s="124">
        <f t="shared" si="40"/>
        <v>100.85394581861013</v>
      </c>
      <c r="H188" s="124">
        <f t="shared" si="40"/>
        <v>111.51414549653582</v>
      </c>
      <c r="I188" s="124">
        <f t="shared" si="40"/>
        <v>110.94758859013612</v>
      </c>
      <c r="J188" s="124">
        <f t="shared" si="40"/>
        <v>109.42700701781443</v>
      </c>
      <c r="K188" s="124">
        <f t="shared" si="40"/>
        <v>108.52970410581845</v>
      </c>
      <c r="L188" s="124">
        <f t="shared" si="40"/>
        <v>105.06758533634883</v>
      </c>
      <c r="M188" s="124">
        <f t="shared" si="40"/>
        <v>105.78877820695266</v>
      </c>
      <c r="N188" s="124">
        <f t="shared" si="40"/>
        <v>106.86140769694904</v>
      </c>
      <c r="O188" s="124">
        <f t="shared" si="40"/>
        <v>106.87559672799524</v>
      </c>
      <c r="P188" s="124">
        <f t="shared" si="40"/>
        <v>102.52123899633393</v>
      </c>
      <c r="Q188" s="124">
        <f t="shared" si="40"/>
        <v>99.190287326784528</v>
      </c>
      <c r="R188" s="124">
        <f t="shared" si="40"/>
        <v>100</v>
      </c>
      <c r="S188" s="124">
        <f t="shared" si="40"/>
        <v>106.87863577744172</v>
      </c>
      <c r="T188" s="124">
        <f t="shared" si="40"/>
        <v>110.83360425312195</v>
      </c>
      <c r="U188" s="124">
        <f t="shared" si="40"/>
        <v>110.66406178004679</v>
      </c>
      <c r="V188" s="124">
        <f t="shared" si="40"/>
        <v>111.24848810643731</v>
      </c>
      <c r="X188" s="106">
        <f t="shared" si="41"/>
        <v>-0.33741008699221808</v>
      </c>
      <c r="Y188" s="106">
        <f t="shared" si="42"/>
        <v>-3.259476990790533</v>
      </c>
      <c r="Z188" s="106">
        <f t="shared" si="43"/>
        <v>0.82196823482889592</v>
      </c>
      <c r="AA188" s="106">
        <f t="shared" si="44"/>
        <v>0.57326207359469361</v>
      </c>
      <c r="AB188" s="109"/>
      <c r="AC188" s="106">
        <f t="shared" si="45"/>
        <v>0.5281085087515629</v>
      </c>
    </row>
    <row r="189" spans="1:29">
      <c r="A189" s="269" t="s">
        <v>32</v>
      </c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</row>
    <row r="190" spans="1:29">
      <c r="A190" s="288" t="s">
        <v>171</v>
      </c>
      <c r="B190" s="288"/>
      <c r="C190" s="288"/>
      <c r="D190" s="288"/>
      <c r="E190" s="288"/>
      <c r="F190" s="288"/>
      <c r="G190" s="288"/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69"/>
      <c r="S190" s="269"/>
      <c r="T190" s="269"/>
      <c r="U190" s="269"/>
      <c r="V190" s="269"/>
    </row>
    <row r="191" spans="1:29">
      <c r="A191" s="140" t="s">
        <v>237</v>
      </c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109"/>
      <c r="S191" s="109"/>
      <c r="T191" s="109"/>
      <c r="U191" s="109"/>
      <c r="V191" s="109"/>
    </row>
    <row r="192" spans="1:29"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</row>
    <row r="193" spans="2:22"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</row>
    <row r="194" spans="2:22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</row>
    <row r="195" spans="2:22"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</row>
    <row r="196" spans="2:22"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</row>
    <row r="197" spans="2:22"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</row>
    <row r="198" spans="2:22"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</row>
    <row r="199" spans="2:22"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</row>
    <row r="200" spans="2:22"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</row>
    <row r="201" spans="2:22"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</row>
    <row r="202" spans="2:22"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</row>
    <row r="203" spans="2:22"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</row>
    <row r="204" spans="2:22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</row>
    <row r="205" spans="2:22"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</row>
    <row r="206" spans="2:22"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</row>
    <row r="207" spans="2:22"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</row>
    <row r="208" spans="2:22"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</row>
    <row r="209" spans="2:22"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</row>
    <row r="210" spans="2:22"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</row>
    <row r="211" spans="2:22"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</row>
    <row r="212" spans="2:22"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</row>
    <row r="213" spans="2:22"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</row>
    <row r="214" spans="2:22"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</row>
    <row r="215" spans="2:22"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</row>
    <row r="216" spans="2:22"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</row>
    <row r="217" spans="2:22"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</row>
    <row r="218" spans="2:22"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</row>
    <row r="219" spans="2:22"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</row>
    <row r="220" spans="2:22"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</row>
    <row r="221" spans="2:22"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</row>
    <row r="222" spans="2:22"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</row>
    <row r="223" spans="2:22"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</row>
    <row r="224" spans="2:22"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</row>
    <row r="225" spans="2:22"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</row>
    <row r="226" spans="2:22"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</row>
    <row r="227" spans="2:22"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</row>
    <row r="228" spans="2:22"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</row>
    <row r="229" spans="2:22"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</row>
    <row r="230" spans="2:22"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</row>
    <row r="231" spans="2:22"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</row>
    <row r="232" spans="2:22"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</row>
    <row r="233" spans="2:22"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</row>
    <row r="234" spans="2:22"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</row>
  </sheetData>
  <mergeCells count="192">
    <mergeCell ref="X175:AA175"/>
    <mergeCell ref="A190:Q190"/>
    <mergeCell ref="O175:O176"/>
    <mergeCell ref="P175:P176"/>
    <mergeCell ref="Q175:Q176"/>
    <mergeCell ref="R175:R176"/>
    <mergeCell ref="S175:S176"/>
    <mergeCell ref="T175:T176"/>
    <mergeCell ref="I175:I176"/>
    <mergeCell ref="J175:J176"/>
    <mergeCell ref="K175:K176"/>
    <mergeCell ref="L175:L176"/>
    <mergeCell ref="M175:M176"/>
    <mergeCell ref="N175:N176"/>
    <mergeCell ref="X156:AA156"/>
    <mergeCell ref="A171:Q171"/>
    <mergeCell ref="A174:Q174"/>
    <mergeCell ref="B175:B176"/>
    <mergeCell ref="C175:C176"/>
    <mergeCell ref="D175:D176"/>
    <mergeCell ref="E175:E176"/>
    <mergeCell ref="F175:F176"/>
    <mergeCell ref="G175:G176"/>
    <mergeCell ref="H175:H176"/>
    <mergeCell ref="Q156:Q157"/>
    <mergeCell ref="R156:R157"/>
    <mergeCell ref="S156:S157"/>
    <mergeCell ref="T156:T157"/>
    <mergeCell ref="U156:U157"/>
    <mergeCell ref="V156:V157"/>
    <mergeCell ref="K156:K157"/>
    <mergeCell ref="L156:L157"/>
    <mergeCell ref="M156:M157"/>
    <mergeCell ref="N156:N157"/>
    <mergeCell ref="O156:O157"/>
    <mergeCell ref="P156:P157"/>
    <mergeCell ref="U175:U176"/>
    <mergeCell ref="V175:V176"/>
    <mergeCell ref="A155:Q155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X137:AA137"/>
    <mergeCell ref="A152:Q152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X106:AA106"/>
    <mergeCell ref="A133:Q133"/>
    <mergeCell ref="A136:Q136"/>
    <mergeCell ref="B137:B138"/>
    <mergeCell ref="C137:C138"/>
    <mergeCell ref="D137:D138"/>
    <mergeCell ref="E137:E138"/>
    <mergeCell ref="F137:F138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S137:S138"/>
    <mergeCell ref="T137:T138"/>
    <mergeCell ref="U137:U138"/>
    <mergeCell ref="V137:V138"/>
    <mergeCell ref="X74:AA74"/>
    <mergeCell ref="A102:Q102"/>
    <mergeCell ref="A105:Q105"/>
    <mergeCell ref="B106:B107"/>
    <mergeCell ref="C106:C107"/>
    <mergeCell ref="D106:D107"/>
    <mergeCell ref="E106:E107"/>
    <mergeCell ref="F106:F107"/>
    <mergeCell ref="G106:G107"/>
    <mergeCell ref="H106:H107"/>
    <mergeCell ref="Q74:Q75"/>
    <mergeCell ref="R74:R75"/>
    <mergeCell ref="S74:S75"/>
    <mergeCell ref="T74:T75"/>
    <mergeCell ref="U74:U75"/>
    <mergeCell ref="V74:V75"/>
    <mergeCell ref="K74:K75"/>
    <mergeCell ref="L74:L75"/>
    <mergeCell ref="M74:M75"/>
    <mergeCell ref="N74:N75"/>
    <mergeCell ref="O74:O75"/>
    <mergeCell ref="P74:P75"/>
    <mergeCell ref="U106:U107"/>
    <mergeCell ref="V106:V107"/>
    <mergeCell ref="A73:Q73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U43:U44"/>
    <mergeCell ref="V43:V44"/>
    <mergeCell ref="X43:AA43"/>
    <mergeCell ref="A70:Q70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T33:T34"/>
    <mergeCell ref="U33:U34"/>
    <mergeCell ref="X33:AA33"/>
    <mergeCell ref="A39:Q39"/>
    <mergeCell ref="A42:Q42"/>
    <mergeCell ref="B43:B44"/>
    <mergeCell ref="C43:C44"/>
    <mergeCell ref="D43:D44"/>
    <mergeCell ref="E43:E44"/>
    <mergeCell ref="F43:F44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S43:S44"/>
    <mergeCell ref="T43:T44"/>
    <mergeCell ref="A29:Q29"/>
    <mergeCell ref="A32:Q32"/>
    <mergeCell ref="B33:B34"/>
    <mergeCell ref="C33:C34"/>
    <mergeCell ref="D33:D34"/>
    <mergeCell ref="E33:E34"/>
    <mergeCell ref="F33:F34"/>
    <mergeCell ref="G33:G34"/>
    <mergeCell ref="P13:P14"/>
    <mergeCell ref="Q13:Q14"/>
    <mergeCell ref="J13:J14"/>
    <mergeCell ref="K13:K14"/>
    <mergeCell ref="L13:L14"/>
    <mergeCell ref="M13:M14"/>
    <mergeCell ref="N13:N14"/>
    <mergeCell ref="O13:O14"/>
    <mergeCell ref="A1:AC1"/>
    <mergeCell ref="A12:G12"/>
    <mergeCell ref="B13:B14"/>
    <mergeCell ref="C13:C14"/>
    <mergeCell ref="D13:D14"/>
    <mergeCell ref="E13:E14"/>
    <mergeCell ref="F13:F14"/>
    <mergeCell ref="G13:G14"/>
    <mergeCell ref="H13:H14"/>
    <mergeCell ref="I13:I14"/>
    <mergeCell ref="V13:V14"/>
    <mergeCell ref="X13:AA13"/>
    <mergeCell ref="R13:R14"/>
    <mergeCell ref="S13:S14"/>
    <mergeCell ref="T13:T14"/>
    <mergeCell ref="U13:U14"/>
  </mergeCells>
  <hyperlinks>
    <hyperlink ref="A3" location="Agricultura!A12" tooltip="A12" display="Produção, Consumos Intermédios, VABpm e Volume de Trabalho agrícolas"/>
    <hyperlink ref="A4" location="Agricultura!A32" tooltip="A32" display="Formação Bruta de Capital Fixo na Agricultura"/>
    <hyperlink ref="A5" location="Agricultura!A42" tooltip="A42" display="Produção agrícola (a preços base), preços correntes (milhões de euros)"/>
    <hyperlink ref="A6" location="Agricultura!A73" tooltip="A73" display="Produção agrícola (a preços base), preços constantes 2016 (milhões de euros)"/>
    <hyperlink ref="A7" location="Agricultura!A105" tooltip="A105" display="Índice de Preços implícito na produção agrícola"/>
    <hyperlink ref="A8" location="Agricultura!A136" tooltip="A136" display="Consumos Intermédios agrícolas, preços correntes (milhões de euros)"/>
    <hyperlink ref="A9" location="Agricultura!A155" tooltip="A155" display="Consumos Intermédios agrícolas, preços constantes 2016 (milhões de euros)"/>
    <hyperlink ref="A10" location="Agricultura!A174" tooltip="A174" display="Índice de Preços implícito nos Consumos Intermédios agrícolas"/>
  </hyperlinks>
  <pageMargins left="0.70866141732283472" right="0.70866141732283472" top="0.74803149606299213" bottom="0.74803149606299213" header="0.31496062992125984" footer="0.31496062992125984"/>
  <pageSetup paperSize="9" scale="36" fitToHeight="5" orientation="landscape" r:id="rId1"/>
  <rowBreaks count="3" manualBreakCount="3">
    <brk id="71" max="16383" man="1"/>
    <brk id="134" max="16383" man="1"/>
    <brk id="199" max="16383" man="1"/>
  </rowBreaks>
  <ignoredErrors>
    <ignoredError sqref="N33 N106:O10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E128"/>
  <sheetViews>
    <sheetView showGridLines="0" tabSelected="1" topLeftCell="A7" zoomScaleNormal="100" workbookViewId="0">
      <pane xSplit="1" topLeftCell="B1" activePane="topRight" state="frozen"/>
      <selection activeCell="I8" sqref="I8"/>
      <selection pane="topRight" activeCell="V10" sqref="V10"/>
    </sheetView>
  </sheetViews>
  <sheetFormatPr defaultRowHeight="12.75"/>
  <cols>
    <col min="1" max="1" width="49.140625" style="219" customWidth="1"/>
    <col min="2" max="20" width="7.7109375" style="82" customWidth="1"/>
    <col min="21" max="21" width="1.5703125" style="70" customWidth="1"/>
    <col min="22" max="22" width="10.42578125" style="70" customWidth="1"/>
    <col min="23" max="25" width="10.42578125" style="80" customWidth="1"/>
    <col min="26" max="26" width="1.28515625" style="80" customWidth="1"/>
    <col min="27" max="30" width="10.5703125" style="70" hidden="1" customWidth="1"/>
    <col min="31" max="31" width="13.42578125" style="70" customWidth="1"/>
    <col min="32" max="32" width="9.140625" style="70" customWidth="1"/>
    <col min="33" max="252" width="9.140625" style="70"/>
    <col min="253" max="253" width="12.5703125" style="70" customWidth="1"/>
    <col min="254" max="254" width="21.28515625" style="70" customWidth="1"/>
    <col min="255" max="256" width="11.85546875" style="70" customWidth="1"/>
    <col min="257" max="270" width="12" style="70" customWidth="1"/>
    <col min="271" max="271" width="13.140625" style="70" customWidth="1"/>
    <col min="272" max="275" width="10.5703125" style="70" customWidth="1"/>
    <col min="276" max="276" width="9.140625" style="70" customWidth="1"/>
    <col min="277" max="278" width="10.5703125" style="70" customWidth="1"/>
    <col min="279" max="279" width="9.140625" style="70" customWidth="1"/>
    <col min="280" max="280" width="9.28515625" style="70" bestFit="1" customWidth="1"/>
    <col min="281" max="281" width="9.7109375" style="70" bestFit="1" customWidth="1"/>
    <col min="282" max="508" width="9.140625" style="70"/>
    <col min="509" max="509" width="12.5703125" style="70" customWidth="1"/>
    <col min="510" max="510" width="21.28515625" style="70" customWidth="1"/>
    <col min="511" max="512" width="11.85546875" style="70" customWidth="1"/>
    <col min="513" max="526" width="12" style="70" customWidth="1"/>
    <col min="527" max="527" width="13.140625" style="70" customWidth="1"/>
    <col min="528" max="531" width="10.5703125" style="70" customWidth="1"/>
    <col min="532" max="532" width="9.140625" style="70" customWidth="1"/>
    <col min="533" max="534" width="10.5703125" style="70" customWidth="1"/>
    <col min="535" max="535" width="9.140625" style="70" customWidth="1"/>
    <col min="536" max="536" width="9.28515625" style="70" bestFit="1" customWidth="1"/>
    <col min="537" max="537" width="9.7109375" style="70" bestFit="1" customWidth="1"/>
    <col min="538" max="764" width="9.140625" style="70"/>
    <col min="765" max="765" width="12.5703125" style="70" customWidth="1"/>
    <col min="766" max="766" width="21.28515625" style="70" customWidth="1"/>
    <col min="767" max="768" width="11.85546875" style="70" customWidth="1"/>
    <col min="769" max="782" width="12" style="70" customWidth="1"/>
    <col min="783" max="783" width="13.140625" style="70" customWidth="1"/>
    <col min="784" max="787" width="10.5703125" style="70" customWidth="1"/>
    <col min="788" max="788" width="9.140625" style="70" customWidth="1"/>
    <col min="789" max="790" width="10.5703125" style="70" customWidth="1"/>
    <col min="791" max="791" width="9.140625" style="70" customWidth="1"/>
    <col min="792" max="792" width="9.28515625" style="70" bestFit="1" customWidth="1"/>
    <col min="793" max="793" width="9.7109375" style="70" bestFit="1" customWidth="1"/>
    <col min="794" max="1020" width="9.140625" style="70"/>
    <col min="1021" max="1021" width="12.5703125" style="70" customWidth="1"/>
    <col min="1022" max="1022" width="21.28515625" style="70" customWidth="1"/>
    <col min="1023" max="1024" width="11.85546875" style="70" customWidth="1"/>
    <col min="1025" max="1038" width="12" style="70" customWidth="1"/>
    <col min="1039" max="1039" width="13.140625" style="70" customWidth="1"/>
    <col min="1040" max="1043" width="10.5703125" style="70" customWidth="1"/>
    <col min="1044" max="1044" width="9.140625" style="70" customWidth="1"/>
    <col min="1045" max="1046" width="10.5703125" style="70" customWidth="1"/>
    <col min="1047" max="1047" width="9.140625" style="70" customWidth="1"/>
    <col min="1048" max="1048" width="9.28515625" style="70" bestFit="1" customWidth="1"/>
    <col min="1049" max="1049" width="9.7109375" style="70" bestFit="1" customWidth="1"/>
    <col min="1050" max="1276" width="9.140625" style="70"/>
    <col min="1277" max="1277" width="12.5703125" style="70" customWidth="1"/>
    <col min="1278" max="1278" width="21.28515625" style="70" customWidth="1"/>
    <col min="1279" max="1280" width="11.85546875" style="70" customWidth="1"/>
    <col min="1281" max="1294" width="12" style="70" customWidth="1"/>
    <col min="1295" max="1295" width="13.140625" style="70" customWidth="1"/>
    <col min="1296" max="1299" width="10.5703125" style="70" customWidth="1"/>
    <col min="1300" max="1300" width="9.140625" style="70" customWidth="1"/>
    <col min="1301" max="1302" width="10.5703125" style="70" customWidth="1"/>
    <col min="1303" max="1303" width="9.140625" style="70" customWidth="1"/>
    <col min="1304" max="1304" width="9.28515625" style="70" bestFit="1" customWidth="1"/>
    <col min="1305" max="1305" width="9.7109375" style="70" bestFit="1" customWidth="1"/>
    <col min="1306" max="1532" width="9.140625" style="70"/>
    <col min="1533" max="1533" width="12.5703125" style="70" customWidth="1"/>
    <col min="1534" max="1534" width="21.28515625" style="70" customWidth="1"/>
    <col min="1535" max="1536" width="11.85546875" style="70" customWidth="1"/>
    <col min="1537" max="1550" width="12" style="70" customWidth="1"/>
    <col min="1551" max="1551" width="13.140625" style="70" customWidth="1"/>
    <col min="1552" max="1555" width="10.5703125" style="70" customWidth="1"/>
    <col min="1556" max="1556" width="9.140625" style="70" customWidth="1"/>
    <col min="1557" max="1558" width="10.5703125" style="70" customWidth="1"/>
    <col min="1559" max="1559" width="9.140625" style="70" customWidth="1"/>
    <col min="1560" max="1560" width="9.28515625" style="70" bestFit="1" customWidth="1"/>
    <col min="1561" max="1561" width="9.7109375" style="70" bestFit="1" customWidth="1"/>
    <col min="1562" max="1788" width="9.140625" style="70"/>
    <col min="1789" max="1789" width="12.5703125" style="70" customWidth="1"/>
    <col min="1790" max="1790" width="21.28515625" style="70" customWidth="1"/>
    <col min="1791" max="1792" width="11.85546875" style="70" customWidth="1"/>
    <col min="1793" max="1806" width="12" style="70" customWidth="1"/>
    <col min="1807" max="1807" width="13.140625" style="70" customWidth="1"/>
    <col min="1808" max="1811" width="10.5703125" style="70" customWidth="1"/>
    <col min="1812" max="1812" width="9.140625" style="70" customWidth="1"/>
    <col min="1813" max="1814" width="10.5703125" style="70" customWidth="1"/>
    <col min="1815" max="1815" width="9.140625" style="70" customWidth="1"/>
    <col min="1816" max="1816" width="9.28515625" style="70" bestFit="1" customWidth="1"/>
    <col min="1817" max="1817" width="9.7109375" style="70" bestFit="1" customWidth="1"/>
    <col min="1818" max="2044" width="9.140625" style="70"/>
    <col min="2045" max="2045" width="12.5703125" style="70" customWidth="1"/>
    <col min="2046" max="2046" width="21.28515625" style="70" customWidth="1"/>
    <col min="2047" max="2048" width="11.85546875" style="70" customWidth="1"/>
    <col min="2049" max="2062" width="12" style="70" customWidth="1"/>
    <col min="2063" max="2063" width="13.140625" style="70" customWidth="1"/>
    <col min="2064" max="2067" width="10.5703125" style="70" customWidth="1"/>
    <col min="2068" max="2068" width="9.140625" style="70" customWidth="1"/>
    <col min="2069" max="2070" width="10.5703125" style="70" customWidth="1"/>
    <col min="2071" max="2071" width="9.140625" style="70" customWidth="1"/>
    <col min="2072" max="2072" width="9.28515625" style="70" bestFit="1" customWidth="1"/>
    <col min="2073" max="2073" width="9.7109375" style="70" bestFit="1" customWidth="1"/>
    <col min="2074" max="2300" width="9.140625" style="70"/>
    <col min="2301" max="2301" width="12.5703125" style="70" customWidth="1"/>
    <col min="2302" max="2302" width="21.28515625" style="70" customWidth="1"/>
    <col min="2303" max="2304" width="11.85546875" style="70" customWidth="1"/>
    <col min="2305" max="2318" width="12" style="70" customWidth="1"/>
    <col min="2319" max="2319" width="13.140625" style="70" customWidth="1"/>
    <col min="2320" max="2323" width="10.5703125" style="70" customWidth="1"/>
    <col min="2324" max="2324" width="9.140625" style="70" customWidth="1"/>
    <col min="2325" max="2326" width="10.5703125" style="70" customWidth="1"/>
    <col min="2327" max="2327" width="9.140625" style="70" customWidth="1"/>
    <col min="2328" max="2328" width="9.28515625" style="70" bestFit="1" customWidth="1"/>
    <col min="2329" max="2329" width="9.7109375" style="70" bestFit="1" customWidth="1"/>
    <col min="2330" max="2556" width="9.140625" style="70"/>
    <col min="2557" max="2557" width="12.5703125" style="70" customWidth="1"/>
    <col min="2558" max="2558" width="21.28515625" style="70" customWidth="1"/>
    <col min="2559" max="2560" width="11.85546875" style="70" customWidth="1"/>
    <col min="2561" max="2574" width="12" style="70" customWidth="1"/>
    <col min="2575" max="2575" width="13.140625" style="70" customWidth="1"/>
    <col min="2576" max="2579" width="10.5703125" style="70" customWidth="1"/>
    <col min="2580" max="2580" width="9.140625" style="70" customWidth="1"/>
    <col min="2581" max="2582" width="10.5703125" style="70" customWidth="1"/>
    <col min="2583" max="2583" width="9.140625" style="70" customWidth="1"/>
    <col min="2584" max="2584" width="9.28515625" style="70" bestFit="1" customWidth="1"/>
    <col min="2585" max="2585" width="9.7109375" style="70" bestFit="1" customWidth="1"/>
    <col min="2586" max="2812" width="9.140625" style="70"/>
    <col min="2813" max="2813" width="12.5703125" style="70" customWidth="1"/>
    <col min="2814" max="2814" width="21.28515625" style="70" customWidth="1"/>
    <col min="2815" max="2816" width="11.85546875" style="70" customWidth="1"/>
    <col min="2817" max="2830" width="12" style="70" customWidth="1"/>
    <col min="2831" max="2831" width="13.140625" style="70" customWidth="1"/>
    <col min="2832" max="2835" width="10.5703125" style="70" customWidth="1"/>
    <col min="2836" max="2836" width="9.140625" style="70" customWidth="1"/>
    <col min="2837" max="2838" width="10.5703125" style="70" customWidth="1"/>
    <col min="2839" max="2839" width="9.140625" style="70" customWidth="1"/>
    <col min="2840" max="2840" width="9.28515625" style="70" bestFit="1" customWidth="1"/>
    <col min="2841" max="2841" width="9.7109375" style="70" bestFit="1" customWidth="1"/>
    <col min="2842" max="3068" width="9.140625" style="70"/>
    <col min="3069" max="3069" width="12.5703125" style="70" customWidth="1"/>
    <col min="3070" max="3070" width="21.28515625" style="70" customWidth="1"/>
    <col min="3071" max="3072" width="11.85546875" style="70" customWidth="1"/>
    <col min="3073" max="3086" width="12" style="70" customWidth="1"/>
    <col min="3087" max="3087" width="13.140625" style="70" customWidth="1"/>
    <col min="3088" max="3091" width="10.5703125" style="70" customWidth="1"/>
    <col min="3092" max="3092" width="9.140625" style="70" customWidth="1"/>
    <col min="3093" max="3094" width="10.5703125" style="70" customWidth="1"/>
    <col min="3095" max="3095" width="9.140625" style="70" customWidth="1"/>
    <col min="3096" max="3096" width="9.28515625" style="70" bestFit="1" customWidth="1"/>
    <col min="3097" max="3097" width="9.7109375" style="70" bestFit="1" customWidth="1"/>
    <col min="3098" max="3324" width="9.140625" style="70"/>
    <col min="3325" max="3325" width="12.5703125" style="70" customWidth="1"/>
    <col min="3326" max="3326" width="21.28515625" style="70" customWidth="1"/>
    <col min="3327" max="3328" width="11.85546875" style="70" customWidth="1"/>
    <col min="3329" max="3342" width="12" style="70" customWidth="1"/>
    <col min="3343" max="3343" width="13.140625" style="70" customWidth="1"/>
    <col min="3344" max="3347" width="10.5703125" style="70" customWidth="1"/>
    <col min="3348" max="3348" width="9.140625" style="70" customWidth="1"/>
    <col min="3349" max="3350" width="10.5703125" style="70" customWidth="1"/>
    <col min="3351" max="3351" width="9.140625" style="70" customWidth="1"/>
    <col min="3352" max="3352" width="9.28515625" style="70" bestFit="1" customWidth="1"/>
    <col min="3353" max="3353" width="9.7109375" style="70" bestFit="1" customWidth="1"/>
    <col min="3354" max="3580" width="9.140625" style="70"/>
    <col min="3581" max="3581" width="12.5703125" style="70" customWidth="1"/>
    <col min="3582" max="3582" width="21.28515625" style="70" customWidth="1"/>
    <col min="3583" max="3584" width="11.85546875" style="70" customWidth="1"/>
    <col min="3585" max="3598" width="12" style="70" customWidth="1"/>
    <col min="3599" max="3599" width="13.140625" style="70" customWidth="1"/>
    <col min="3600" max="3603" width="10.5703125" style="70" customWidth="1"/>
    <col min="3604" max="3604" width="9.140625" style="70" customWidth="1"/>
    <col min="3605" max="3606" width="10.5703125" style="70" customWidth="1"/>
    <col min="3607" max="3607" width="9.140625" style="70" customWidth="1"/>
    <col min="3608" max="3608" width="9.28515625" style="70" bestFit="1" customWidth="1"/>
    <col min="3609" max="3609" width="9.7109375" style="70" bestFit="1" customWidth="1"/>
    <col min="3610" max="3836" width="9.140625" style="70"/>
    <col min="3837" max="3837" width="12.5703125" style="70" customWidth="1"/>
    <col min="3838" max="3838" width="21.28515625" style="70" customWidth="1"/>
    <col min="3839" max="3840" width="11.85546875" style="70" customWidth="1"/>
    <col min="3841" max="3854" width="12" style="70" customWidth="1"/>
    <col min="3855" max="3855" width="13.140625" style="70" customWidth="1"/>
    <col min="3856" max="3859" width="10.5703125" style="70" customWidth="1"/>
    <col min="3860" max="3860" width="9.140625" style="70" customWidth="1"/>
    <col min="3861" max="3862" width="10.5703125" style="70" customWidth="1"/>
    <col min="3863" max="3863" width="9.140625" style="70" customWidth="1"/>
    <col min="3864" max="3864" width="9.28515625" style="70" bestFit="1" customWidth="1"/>
    <col min="3865" max="3865" width="9.7109375" style="70" bestFit="1" customWidth="1"/>
    <col min="3866" max="4092" width="9.140625" style="70"/>
    <col min="4093" max="4093" width="12.5703125" style="70" customWidth="1"/>
    <col min="4094" max="4094" width="21.28515625" style="70" customWidth="1"/>
    <col min="4095" max="4096" width="11.85546875" style="70" customWidth="1"/>
    <col min="4097" max="4110" width="12" style="70" customWidth="1"/>
    <col min="4111" max="4111" width="13.140625" style="70" customWidth="1"/>
    <col min="4112" max="4115" width="10.5703125" style="70" customWidth="1"/>
    <col min="4116" max="4116" width="9.140625" style="70" customWidth="1"/>
    <col min="4117" max="4118" width="10.5703125" style="70" customWidth="1"/>
    <col min="4119" max="4119" width="9.140625" style="70" customWidth="1"/>
    <col min="4120" max="4120" width="9.28515625" style="70" bestFit="1" customWidth="1"/>
    <col min="4121" max="4121" width="9.7109375" style="70" bestFit="1" customWidth="1"/>
    <col min="4122" max="4348" width="9.140625" style="70"/>
    <col min="4349" max="4349" width="12.5703125" style="70" customWidth="1"/>
    <col min="4350" max="4350" width="21.28515625" style="70" customWidth="1"/>
    <col min="4351" max="4352" width="11.85546875" style="70" customWidth="1"/>
    <col min="4353" max="4366" width="12" style="70" customWidth="1"/>
    <col min="4367" max="4367" width="13.140625" style="70" customWidth="1"/>
    <col min="4368" max="4371" width="10.5703125" style="70" customWidth="1"/>
    <col min="4372" max="4372" width="9.140625" style="70" customWidth="1"/>
    <col min="4373" max="4374" width="10.5703125" style="70" customWidth="1"/>
    <col min="4375" max="4375" width="9.140625" style="70" customWidth="1"/>
    <col min="4376" max="4376" width="9.28515625" style="70" bestFit="1" customWidth="1"/>
    <col min="4377" max="4377" width="9.7109375" style="70" bestFit="1" customWidth="1"/>
    <col min="4378" max="4604" width="9.140625" style="70"/>
    <col min="4605" max="4605" width="12.5703125" style="70" customWidth="1"/>
    <col min="4606" max="4606" width="21.28515625" style="70" customWidth="1"/>
    <col min="4607" max="4608" width="11.85546875" style="70" customWidth="1"/>
    <col min="4609" max="4622" width="12" style="70" customWidth="1"/>
    <col min="4623" max="4623" width="13.140625" style="70" customWidth="1"/>
    <col min="4624" max="4627" width="10.5703125" style="70" customWidth="1"/>
    <col min="4628" max="4628" width="9.140625" style="70" customWidth="1"/>
    <col min="4629" max="4630" width="10.5703125" style="70" customWidth="1"/>
    <col min="4631" max="4631" width="9.140625" style="70" customWidth="1"/>
    <col min="4632" max="4632" width="9.28515625" style="70" bestFit="1" customWidth="1"/>
    <col min="4633" max="4633" width="9.7109375" style="70" bestFit="1" customWidth="1"/>
    <col min="4634" max="4860" width="9.140625" style="70"/>
    <col min="4861" max="4861" width="12.5703125" style="70" customWidth="1"/>
    <col min="4862" max="4862" width="21.28515625" style="70" customWidth="1"/>
    <col min="4863" max="4864" width="11.85546875" style="70" customWidth="1"/>
    <col min="4865" max="4878" width="12" style="70" customWidth="1"/>
    <col min="4879" max="4879" width="13.140625" style="70" customWidth="1"/>
    <col min="4880" max="4883" width="10.5703125" style="70" customWidth="1"/>
    <col min="4884" max="4884" width="9.140625" style="70" customWidth="1"/>
    <col min="4885" max="4886" width="10.5703125" style="70" customWidth="1"/>
    <col min="4887" max="4887" width="9.140625" style="70" customWidth="1"/>
    <col min="4888" max="4888" width="9.28515625" style="70" bestFit="1" customWidth="1"/>
    <col min="4889" max="4889" width="9.7109375" style="70" bestFit="1" customWidth="1"/>
    <col min="4890" max="5116" width="9.140625" style="70"/>
    <col min="5117" max="5117" width="12.5703125" style="70" customWidth="1"/>
    <col min="5118" max="5118" width="21.28515625" style="70" customWidth="1"/>
    <col min="5119" max="5120" width="11.85546875" style="70" customWidth="1"/>
    <col min="5121" max="5134" width="12" style="70" customWidth="1"/>
    <col min="5135" max="5135" width="13.140625" style="70" customWidth="1"/>
    <col min="5136" max="5139" width="10.5703125" style="70" customWidth="1"/>
    <col min="5140" max="5140" width="9.140625" style="70" customWidth="1"/>
    <col min="5141" max="5142" width="10.5703125" style="70" customWidth="1"/>
    <col min="5143" max="5143" width="9.140625" style="70" customWidth="1"/>
    <col min="5144" max="5144" width="9.28515625" style="70" bestFit="1" customWidth="1"/>
    <col min="5145" max="5145" width="9.7109375" style="70" bestFit="1" customWidth="1"/>
    <col min="5146" max="5372" width="9.140625" style="70"/>
    <col min="5373" max="5373" width="12.5703125" style="70" customWidth="1"/>
    <col min="5374" max="5374" width="21.28515625" style="70" customWidth="1"/>
    <col min="5375" max="5376" width="11.85546875" style="70" customWidth="1"/>
    <col min="5377" max="5390" width="12" style="70" customWidth="1"/>
    <col min="5391" max="5391" width="13.140625" style="70" customWidth="1"/>
    <col min="5392" max="5395" width="10.5703125" style="70" customWidth="1"/>
    <col min="5396" max="5396" width="9.140625" style="70" customWidth="1"/>
    <col min="5397" max="5398" width="10.5703125" style="70" customWidth="1"/>
    <col min="5399" max="5399" width="9.140625" style="70" customWidth="1"/>
    <col min="5400" max="5400" width="9.28515625" style="70" bestFit="1" customWidth="1"/>
    <col min="5401" max="5401" width="9.7109375" style="70" bestFit="1" customWidth="1"/>
    <col min="5402" max="5628" width="9.140625" style="70"/>
    <col min="5629" max="5629" width="12.5703125" style="70" customWidth="1"/>
    <col min="5630" max="5630" width="21.28515625" style="70" customWidth="1"/>
    <col min="5631" max="5632" width="11.85546875" style="70" customWidth="1"/>
    <col min="5633" max="5646" width="12" style="70" customWidth="1"/>
    <col min="5647" max="5647" width="13.140625" style="70" customWidth="1"/>
    <col min="5648" max="5651" width="10.5703125" style="70" customWidth="1"/>
    <col min="5652" max="5652" width="9.140625" style="70" customWidth="1"/>
    <col min="5653" max="5654" width="10.5703125" style="70" customWidth="1"/>
    <col min="5655" max="5655" width="9.140625" style="70" customWidth="1"/>
    <col min="5656" max="5656" width="9.28515625" style="70" bestFit="1" customWidth="1"/>
    <col min="5657" max="5657" width="9.7109375" style="70" bestFit="1" customWidth="1"/>
    <col min="5658" max="5884" width="9.140625" style="70"/>
    <col min="5885" max="5885" width="12.5703125" style="70" customWidth="1"/>
    <col min="5886" max="5886" width="21.28515625" style="70" customWidth="1"/>
    <col min="5887" max="5888" width="11.85546875" style="70" customWidth="1"/>
    <col min="5889" max="5902" width="12" style="70" customWidth="1"/>
    <col min="5903" max="5903" width="13.140625" style="70" customWidth="1"/>
    <col min="5904" max="5907" width="10.5703125" style="70" customWidth="1"/>
    <col min="5908" max="5908" width="9.140625" style="70" customWidth="1"/>
    <col min="5909" max="5910" width="10.5703125" style="70" customWidth="1"/>
    <col min="5911" max="5911" width="9.140625" style="70" customWidth="1"/>
    <col min="5912" max="5912" width="9.28515625" style="70" bestFit="1" customWidth="1"/>
    <col min="5913" max="5913" width="9.7109375" style="70" bestFit="1" customWidth="1"/>
    <col min="5914" max="6140" width="9.140625" style="70"/>
    <col min="6141" max="6141" width="12.5703125" style="70" customWidth="1"/>
    <col min="6142" max="6142" width="21.28515625" style="70" customWidth="1"/>
    <col min="6143" max="6144" width="11.85546875" style="70" customWidth="1"/>
    <col min="6145" max="6158" width="12" style="70" customWidth="1"/>
    <col min="6159" max="6159" width="13.140625" style="70" customWidth="1"/>
    <col min="6160" max="6163" width="10.5703125" style="70" customWidth="1"/>
    <col min="6164" max="6164" width="9.140625" style="70" customWidth="1"/>
    <col min="6165" max="6166" width="10.5703125" style="70" customWidth="1"/>
    <col min="6167" max="6167" width="9.140625" style="70" customWidth="1"/>
    <col min="6168" max="6168" width="9.28515625" style="70" bestFit="1" customWidth="1"/>
    <col min="6169" max="6169" width="9.7109375" style="70" bestFit="1" customWidth="1"/>
    <col min="6170" max="6396" width="9.140625" style="70"/>
    <col min="6397" max="6397" width="12.5703125" style="70" customWidth="1"/>
    <col min="6398" max="6398" width="21.28515625" style="70" customWidth="1"/>
    <col min="6399" max="6400" width="11.85546875" style="70" customWidth="1"/>
    <col min="6401" max="6414" width="12" style="70" customWidth="1"/>
    <col min="6415" max="6415" width="13.140625" style="70" customWidth="1"/>
    <col min="6416" max="6419" width="10.5703125" style="70" customWidth="1"/>
    <col min="6420" max="6420" width="9.140625" style="70" customWidth="1"/>
    <col min="6421" max="6422" width="10.5703125" style="70" customWidth="1"/>
    <col min="6423" max="6423" width="9.140625" style="70" customWidth="1"/>
    <col min="6424" max="6424" width="9.28515625" style="70" bestFit="1" customWidth="1"/>
    <col min="6425" max="6425" width="9.7109375" style="70" bestFit="1" customWidth="1"/>
    <col min="6426" max="6652" width="9.140625" style="70"/>
    <col min="6653" max="6653" width="12.5703125" style="70" customWidth="1"/>
    <col min="6654" max="6654" width="21.28515625" style="70" customWidth="1"/>
    <col min="6655" max="6656" width="11.85546875" style="70" customWidth="1"/>
    <col min="6657" max="6670" width="12" style="70" customWidth="1"/>
    <col min="6671" max="6671" width="13.140625" style="70" customWidth="1"/>
    <col min="6672" max="6675" width="10.5703125" style="70" customWidth="1"/>
    <col min="6676" max="6676" width="9.140625" style="70" customWidth="1"/>
    <col min="6677" max="6678" width="10.5703125" style="70" customWidth="1"/>
    <col min="6679" max="6679" width="9.140625" style="70" customWidth="1"/>
    <col min="6680" max="6680" width="9.28515625" style="70" bestFit="1" customWidth="1"/>
    <col min="6681" max="6681" width="9.7109375" style="70" bestFit="1" customWidth="1"/>
    <col min="6682" max="6908" width="9.140625" style="70"/>
    <col min="6909" max="6909" width="12.5703125" style="70" customWidth="1"/>
    <col min="6910" max="6910" width="21.28515625" style="70" customWidth="1"/>
    <col min="6911" max="6912" width="11.85546875" style="70" customWidth="1"/>
    <col min="6913" max="6926" width="12" style="70" customWidth="1"/>
    <col min="6927" max="6927" width="13.140625" style="70" customWidth="1"/>
    <col min="6928" max="6931" width="10.5703125" style="70" customWidth="1"/>
    <col min="6932" max="6932" width="9.140625" style="70" customWidth="1"/>
    <col min="6933" max="6934" width="10.5703125" style="70" customWidth="1"/>
    <col min="6935" max="6935" width="9.140625" style="70" customWidth="1"/>
    <col min="6936" max="6936" width="9.28515625" style="70" bestFit="1" customWidth="1"/>
    <col min="6937" max="6937" width="9.7109375" style="70" bestFit="1" customWidth="1"/>
    <col min="6938" max="7164" width="9.140625" style="70"/>
    <col min="7165" max="7165" width="12.5703125" style="70" customWidth="1"/>
    <col min="7166" max="7166" width="21.28515625" style="70" customWidth="1"/>
    <col min="7167" max="7168" width="11.85546875" style="70" customWidth="1"/>
    <col min="7169" max="7182" width="12" style="70" customWidth="1"/>
    <col min="7183" max="7183" width="13.140625" style="70" customWidth="1"/>
    <col min="7184" max="7187" width="10.5703125" style="70" customWidth="1"/>
    <col min="7188" max="7188" width="9.140625" style="70" customWidth="1"/>
    <col min="7189" max="7190" width="10.5703125" style="70" customWidth="1"/>
    <col min="7191" max="7191" width="9.140625" style="70" customWidth="1"/>
    <col min="7192" max="7192" width="9.28515625" style="70" bestFit="1" customWidth="1"/>
    <col min="7193" max="7193" width="9.7109375" style="70" bestFit="1" customWidth="1"/>
    <col min="7194" max="7420" width="9.140625" style="70"/>
    <col min="7421" max="7421" width="12.5703125" style="70" customWidth="1"/>
    <col min="7422" max="7422" width="21.28515625" style="70" customWidth="1"/>
    <col min="7423" max="7424" width="11.85546875" style="70" customWidth="1"/>
    <col min="7425" max="7438" width="12" style="70" customWidth="1"/>
    <col min="7439" max="7439" width="13.140625" style="70" customWidth="1"/>
    <col min="7440" max="7443" width="10.5703125" style="70" customWidth="1"/>
    <col min="7444" max="7444" width="9.140625" style="70" customWidth="1"/>
    <col min="7445" max="7446" width="10.5703125" style="70" customWidth="1"/>
    <col min="7447" max="7447" width="9.140625" style="70" customWidth="1"/>
    <col min="7448" max="7448" width="9.28515625" style="70" bestFit="1" customWidth="1"/>
    <col min="7449" max="7449" width="9.7109375" style="70" bestFit="1" customWidth="1"/>
    <col min="7450" max="7676" width="9.140625" style="70"/>
    <col min="7677" max="7677" width="12.5703125" style="70" customWidth="1"/>
    <col min="7678" max="7678" width="21.28515625" style="70" customWidth="1"/>
    <col min="7679" max="7680" width="11.85546875" style="70" customWidth="1"/>
    <col min="7681" max="7694" width="12" style="70" customWidth="1"/>
    <col min="7695" max="7695" width="13.140625" style="70" customWidth="1"/>
    <col min="7696" max="7699" width="10.5703125" style="70" customWidth="1"/>
    <col min="7700" max="7700" width="9.140625" style="70" customWidth="1"/>
    <col min="7701" max="7702" width="10.5703125" style="70" customWidth="1"/>
    <col min="7703" max="7703" width="9.140625" style="70" customWidth="1"/>
    <col min="7704" max="7704" width="9.28515625" style="70" bestFit="1" customWidth="1"/>
    <col min="7705" max="7705" width="9.7109375" style="70" bestFit="1" customWidth="1"/>
    <col min="7706" max="7932" width="9.140625" style="70"/>
    <col min="7933" max="7933" width="12.5703125" style="70" customWidth="1"/>
    <col min="7934" max="7934" width="21.28515625" style="70" customWidth="1"/>
    <col min="7935" max="7936" width="11.85546875" style="70" customWidth="1"/>
    <col min="7937" max="7950" width="12" style="70" customWidth="1"/>
    <col min="7951" max="7951" width="13.140625" style="70" customWidth="1"/>
    <col min="7952" max="7955" width="10.5703125" style="70" customWidth="1"/>
    <col min="7956" max="7956" width="9.140625" style="70" customWidth="1"/>
    <col min="7957" max="7958" width="10.5703125" style="70" customWidth="1"/>
    <col min="7959" max="7959" width="9.140625" style="70" customWidth="1"/>
    <col min="7960" max="7960" width="9.28515625" style="70" bestFit="1" customWidth="1"/>
    <col min="7961" max="7961" width="9.7109375" style="70" bestFit="1" customWidth="1"/>
    <col min="7962" max="8188" width="9.140625" style="70"/>
    <col min="8189" max="8189" width="12.5703125" style="70" customWidth="1"/>
    <col min="8190" max="8190" width="21.28515625" style="70" customWidth="1"/>
    <col min="8191" max="8192" width="11.85546875" style="70" customWidth="1"/>
    <col min="8193" max="8206" width="12" style="70" customWidth="1"/>
    <col min="8207" max="8207" width="13.140625" style="70" customWidth="1"/>
    <col min="8208" max="8211" width="10.5703125" style="70" customWidth="1"/>
    <col min="8212" max="8212" width="9.140625" style="70" customWidth="1"/>
    <col min="8213" max="8214" width="10.5703125" style="70" customWidth="1"/>
    <col min="8215" max="8215" width="9.140625" style="70" customWidth="1"/>
    <col min="8216" max="8216" width="9.28515625" style="70" bestFit="1" customWidth="1"/>
    <col min="8217" max="8217" width="9.7109375" style="70" bestFit="1" customWidth="1"/>
    <col min="8218" max="8444" width="9.140625" style="70"/>
    <col min="8445" max="8445" width="12.5703125" style="70" customWidth="1"/>
    <col min="8446" max="8446" width="21.28515625" style="70" customWidth="1"/>
    <col min="8447" max="8448" width="11.85546875" style="70" customWidth="1"/>
    <col min="8449" max="8462" width="12" style="70" customWidth="1"/>
    <col min="8463" max="8463" width="13.140625" style="70" customWidth="1"/>
    <col min="8464" max="8467" width="10.5703125" style="70" customWidth="1"/>
    <col min="8468" max="8468" width="9.140625" style="70" customWidth="1"/>
    <col min="8469" max="8470" width="10.5703125" style="70" customWidth="1"/>
    <col min="8471" max="8471" width="9.140625" style="70" customWidth="1"/>
    <col min="8472" max="8472" width="9.28515625" style="70" bestFit="1" customWidth="1"/>
    <col min="8473" max="8473" width="9.7109375" style="70" bestFit="1" customWidth="1"/>
    <col min="8474" max="8700" width="9.140625" style="70"/>
    <col min="8701" max="8701" width="12.5703125" style="70" customWidth="1"/>
    <col min="8702" max="8702" width="21.28515625" style="70" customWidth="1"/>
    <col min="8703" max="8704" width="11.85546875" style="70" customWidth="1"/>
    <col min="8705" max="8718" width="12" style="70" customWidth="1"/>
    <col min="8719" max="8719" width="13.140625" style="70" customWidth="1"/>
    <col min="8720" max="8723" width="10.5703125" style="70" customWidth="1"/>
    <col min="8724" max="8724" width="9.140625" style="70" customWidth="1"/>
    <col min="8725" max="8726" width="10.5703125" style="70" customWidth="1"/>
    <col min="8727" max="8727" width="9.140625" style="70" customWidth="1"/>
    <col min="8728" max="8728" width="9.28515625" style="70" bestFit="1" customWidth="1"/>
    <col min="8729" max="8729" width="9.7109375" style="70" bestFit="1" customWidth="1"/>
    <col min="8730" max="8956" width="9.140625" style="70"/>
    <col min="8957" max="8957" width="12.5703125" style="70" customWidth="1"/>
    <col min="8958" max="8958" width="21.28515625" style="70" customWidth="1"/>
    <col min="8959" max="8960" width="11.85546875" style="70" customWidth="1"/>
    <col min="8961" max="8974" width="12" style="70" customWidth="1"/>
    <col min="8975" max="8975" width="13.140625" style="70" customWidth="1"/>
    <col min="8976" max="8979" width="10.5703125" style="70" customWidth="1"/>
    <col min="8980" max="8980" width="9.140625" style="70" customWidth="1"/>
    <col min="8981" max="8982" width="10.5703125" style="70" customWidth="1"/>
    <col min="8983" max="8983" width="9.140625" style="70" customWidth="1"/>
    <col min="8984" max="8984" width="9.28515625" style="70" bestFit="1" customWidth="1"/>
    <col min="8985" max="8985" width="9.7109375" style="70" bestFit="1" customWidth="1"/>
    <col min="8986" max="9212" width="9.140625" style="70"/>
    <col min="9213" max="9213" width="12.5703125" style="70" customWidth="1"/>
    <col min="9214" max="9214" width="21.28515625" style="70" customWidth="1"/>
    <col min="9215" max="9216" width="11.85546875" style="70" customWidth="1"/>
    <col min="9217" max="9230" width="12" style="70" customWidth="1"/>
    <col min="9231" max="9231" width="13.140625" style="70" customWidth="1"/>
    <col min="9232" max="9235" width="10.5703125" style="70" customWidth="1"/>
    <col min="9236" max="9236" width="9.140625" style="70" customWidth="1"/>
    <col min="9237" max="9238" width="10.5703125" style="70" customWidth="1"/>
    <col min="9239" max="9239" width="9.140625" style="70" customWidth="1"/>
    <col min="9240" max="9240" width="9.28515625" style="70" bestFit="1" customWidth="1"/>
    <col min="9241" max="9241" width="9.7109375" style="70" bestFit="1" customWidth="1"/>
    <col min="9242" max="9468" width="9.140625" style="70"/>
    <col min="9469" max="9469" width="12.5703125" style="70" customWidth="1"/>
    <col min="9470" max="9470" width="21.28515625" style="70" customWidth="1"/>
    <col min="9471" max="9472" width="11.85546875" style="70" customWidth="1"/>
    <col min="9473" max="9486" width="12" style="70" customWidth="1"/>
    <col min="9487" max="9487" width="13.140625" style="70" customWidth="1"/>
    <col min="9488" max="9491" width="10.5703125" style="70" customWidth="1"/>
    <col min="9492" max="9492" width="9.140625" style="70" customWidth="1"/>
    <col min="9493" max="9494" width="10.5703125" style="70" customWidth="1"/>
    <col min="9495" max="9495" width="9.140625" style="70" customWidth="1"/>
    <col min="9496" max="9496" width="9.28515625" style="70" bestFit="1" customWidth="1"/>
    <col min="9497" max="9497" width="9.7109375" style="70" bestFit="1" customWidth="1"/>
    <col min="9498" max="9724" width="9.140625" style="70"/>
    <col min="9725" max="9725" width="12.5703125" style="70" customWidth="1"/>
    <col min="9726" max="9726" width="21.28515625" style="70" customWidth="1"/>
    <col min="9727" max="9728" width="11.85546875" style="70" customWidth="1"/>
    <col min="9729" max="9742" width="12" style="70" customWidth="1"/>
    <col min="9743" max="9743" width="13.140625" style="70" customWidth="1"/>
    <col min="9744" max="9747" width="10.5703125" style="70" customWidth="1"/>
    <col min="9748" max="9748" width="9.140625" style="70" customWidth="1"/>
    <col min="9749" max="9750" width="10.5703125" style="70" customWidth="1"/>
    <col min="9751" max="9751" width="9.140625" style="70" customWidth="1"/>
    <col min="9752" max="9752" width="9.28515625" style="70" bestFit="1" customWidth="1"/>
    <col min="9753" max="9753" width="9.7109375" style="70" bestFit="1" customWidth="1"/>
    <col min="9754" max="9980" width="9.140625" style="70"/>
    <col min="9981" max="9981" width="12.5703125" style="70" customWidth="1"/>
    <col min="9982" max="9982" width="21.28515625" style="70" customWidth="1"/>
    <col min="9983" max="9984" width="11.85546875" style="70" customWidth="1"/>
    <col min="9985" max="9998" width="12" style="70" customWidth="1"/>
    <col min="9999" max="9999" width="13.140625" style="70" customWidth="1"/>
    <col min="10000" max="10003" width="10.5703125" style="70" customWidth="1"/>
    <col min="10004" max="10004" width="9.140625" style="70" customWidth="1"/>
    <col min="10005" max="10006" width="10.5703125" style="70" customWidth="1"/>
    <col min="10007" max="10007" width="9.140625" style="70" customWidth="1"/>
    <col min="10008" max="10008" width="9.28515625" style="70" bestFit="1" customWidth="1"/>
    <col min="10009" max="10009" width="9.7109375" style="70" bestFit="1" customWidth="1"/>
    <col min="10010" max="10236" width="9.140625" style="70"/>
    <col min="10237" max="10237" width="12.5703125" style="70" customWidth="1"/>
    <col min="10238" max="10238" width="21.28515625" style="70" customWidth="1"/>
    <col min="10239" max="10240" width="11.85546875" style="70" customWidth="1"/>
    <col min="10241" max="10254" width="12" style="70" customWidth="1"/>
    <col min="10255" max="10255" width="13.140625" style="70" customWidth="1"/>
    <col min="10256" max="10259" width="10.5703125" style="70" customWidth="1"/>
    <col min="10260" max="10260" width="9.140625" style="70" customWidth="1"/>
    <col min="10261" max="10262" width="10.5703125" style="70" customWidth="1"/>
    <col min="10263" max="10263" width="9.140625" style="70" customWidth="1"/>
    <col min="10264" max="10264" width="9.28515625" style="70" bestFit="1" customWidth="1"/>
    <col min="10265" max="10265" width="9.7109375" style="70" bestFit="1" customWidth="1"/>
    <col min="10266" max="10492" width="9.140625" style="70"/>
    <col min="10493" max="10493" width="12.5703125" style="70" customWidth="1"/>
    <col min="10494" max="10494" width="21.28515625" style="70" customWidth="1"/>
    <col min="10495" max="10496" width="11.85546875" style="70" customWidth="1"/>
    <col min="10497" max="10510" width="12" style="70" customWidth="1"/>
    <col min="10511" max="10511" width="13.140625" style="70" customWidth="1"/>
    <col min="10512" max="10515" width="10.5703125" style="70" customWidth="1"/>
    <col min="10516" max="10516" width="9.140625" style="70" customWidth="1"/>
    <col min="10517" max="10518" width="10.5703125" style="70" customWidth="1"/>
    <col min="10519" max="10519" width="9.140625" style="70" customWidth="1"/>
    <col min="10520" max="10520" width="9.28515625" style="70" bestFit="1" customWidth="1"/>
    <col min="10521" max="10521" width="9.7109375" style="70" bestFit="1" customWidth="1"/>
    <col min="10522" max="10748" width="9.140625" style="70"/>
    <col min="10749" max="10749" width="12.5703125" style="70" customWidth="1"/>
    <col min="10750" max="10750" width="21.28515625" style="70" customWidth="1"/>
    <col min="10751" max="10752" width="11.85546875" style="70" customWidth="1"/>
    <col min="10753" max="10766" width="12" style="70" customWidth="1"/>
    <col min="10767" max="10767" width="13.140625" style="70" customWidth="1"/>
    <col min="10768" max="10771" width="10.5703125" style="70" customWidth="1"/>
    <col min="10772" max="10772" width="9.140625" style="70" customWidth="1"/>
    <col min="10773" max="10774" width="10.5703125" style="70" customWidth="1"/>
    <col min="10775" max="10775" width="9.140625" style="70" customWidth="1"/>
    <col min="10776" max="10776" width="9.28515625" style="70" bestFit="1" customWidth="1"/>
    <col min="10777" max="10777" width="9.7109375" style="70" bestFit="1" customWidth="1"/>
    <col min="10778" max="11004" width="9.140625" style="70"/>
    <col min="11005" max="11005" width="12.5703125" style="70" customWidth="1"/>
    <col min="11006" max="11006" width="21.28515625" style="70" customWidth="1"/>
    <col min="11007" max="11008" width="11.85546875" style="70" customWidth="1"/>
    <col min="11009" max="11022" width="12" style="70" customWidth="1"/>
    <col min="11023" max="11023" width="13.140625" style="70" customWidth="1"/>
    <col min="11024" max="11027" width="10.5703125" style="70" customWidth="1"/>
    <col min="11028" max="11028" width="9.140625" style="70" customWidth="1"/>
    <col min="11029" max="11030" width="10.5703125" style="70" customWidth="1"/>
    <col min="11031" max="11031" width="9.140625" style="70" customWidth="1"/>
    <col min="11032" max="11032" width="9.28515625" style="70" bestFit="1" customWidth="1"/>
    <col min="11033" max="11033" width="9.7109375" style="70" bestFit="1" customWidth="1"/>
    <col min="11034" max="11260" width="9.140625" style="70"/>
    <col min="11261" max="11261" width="12.5703125" style="70" customWidth="1"/>
    <col min="11262" max="11262" width="21.28515625" style="70" customWidth="1"/>
    <col min="11263" max="11264" width="11.85546875" style="70" customWidth="1"/>
    <col min="11265" max="11278" width="12" style="70" customWidth="1"/>
    <col min="11279" max="11279" width="13.140625" style="70" customWidth="1"/>
    <col min="11280" max="11283" width="10.5703125" style="70" customWidth="1"/>
    <col min="11284" max="11284" width="9.140625" style="70" customWidth="1"/>
    <col min="11285" max="11286" width="10.5703125" style="70" customWidth="1"/>
    <col min="11287" max="11287" width="9.140625" style="70" customWidth="1"/>
    <col min="11288" max="11288" width="9.28515625" style="70" bestFit="1" customWidth="1"/>
    <col min="11289" max="11289" width="9.7109375" style="70" bestFit="1" customWidth="1"/>
    <col min="11290" max="11516" width="9.140625" style="70"/>
    <col min="11517" max="11517" width="12.5703125" style="70" customWidth="1"/>
    <col min="11518" max="11518" width="21.28515625" style="70" customWidth="1"/>
    <col min="11519" max="11520" width="11.85546875" style="70" customWidth="1"/>
    <col min="11521" max="11534" width="12" style="70" customWidth="1"/>
    <col min="11535" max="11535" width="13.140625" style="70" customWidth="1"/>
    <col min="11536" max="11539" width="10.5703125" style="70" customWidth="1"/>
    <col min="11540" max="11540" width="9.140625" style="70" customWidth="1"/>
    <col min="11541" max="11542" width="10.5703125" style="70" customWidth="1"/>
    <col min="11543" max="11543" width="9.140625" style="70" customWidth="1"/>
    <col min="11544" max="11544" width="9.28515625" style="70" bestFit="1" customWidth="1"/>
    <col min="11545" max="11545" width="9.7109375" style="70" bestFit="1" customWidth="1"/>
    <col min="11546" max="11772" width="9.140625" style="70"/>
    <col min="11773" max="11773" width="12.5703125" style="70" customWidth="1"/>
    <col min="11774" max="11774" width="21.28515625" style="70" customWidth="1"/>
    <col min="11775" max="11776" width="11.85546875" style="70" customWidth="1"/>
    <col min="11777" max="11790" width="12" style="70" customWidth="1"/>
    <col min="11791" max="11791" width="13.140625" style="70" customWidth="1"/>
    <col min="11792" max="11795" width="10.5703125" style="70" customWidth="1"/>
    <col min="11796" max="11796" width="9.140625" style="70" customWidth="1"/>
    <col min="11797" max="11798" width="10.5703125" style="70" customWidth="1"/>
    <col min="11799" max="11799" width="9.140625" style="70" customWidth="1"/>
    <col min="11800" max="11800" width="9.28515625" style="70" bestFit="1" customWidth="1"/>
    <col min="11801" max="11801" width="9.7109375" style="70" bestFit="1" customWidth="1"/>
    <col min="11802" max="12028" width="9.140625" style="70"/>
    <col min="12029" max="12029" width="12.5703125" style="70" customWidth="1"/>
    <col min="12030" max="12030" width="21.28515625" style="70" customWidth="1"/>
    <col min="12031" max="12032" width="11.85546875" style="70" customWidth="1"/>
    <col min="12033" max="12046" width="12" style="70" customWidth="1"/>
    <col min="12047" max="12047" width="13.140625" style="70" customWidth="1"/>
    <col min="12048" max="12051" width="10.5703125" style="70" customWidth="1"/>
    <col min="12052" max="12052" width="9.140625" style="70" customWidth="1"/>
    <col min="12053" max="12054" width="10.5703125" style="70" customWidth="1"/>
    <col min="12055" max="12055" width="9.140625" style="70" customWidth="1"/>
    <col min="12056" max="12056" width="9.28515625" style="70" bestFit="1" customWidth="1"/>
    <col min="12057" max="12057" width="9.7109375" style="70" bestFit="1" customWidth="1"/>
    <col min="12058" max="12284" width="9.140625" style="70"/>
    <col min="12285" max="12285" width="12.5703125" style="70" customWidth="1"/>
    <col min="12286" max="12286" width="21.28515625" style="70" customWidth="1"/>
    <col min="12287" max="12288" width="11.85546875" style="70" customWidth="1"/>
    <col min="12289" max="12302" width="12" style="70" customWidth="1"/>
    <col min="12303" max="12303" width="13.140625" style="70" customWidth="1"/>
    <col min="12304" max="12307" width="10.5703125" style="70" customWidth="1"/>
    <col min="12308" max="12308" width="9.140625" style="70" customWidth="1"/>
    <col min="12309" max="12310" width="10.5703125" style="70" customWidth="1"/>
    <col min="12311" max="12311" width="9.140625" style="70" customWidth="1"/>
    <col min="12312" max="12312" width="9.28515625" style="70" bestFit="1" customWidth="1"/>
    <col min="12313" max="12313" width="9.7109375" style="70" bestFit="1" customWidth="1"/>
    <col min="12314" max="12540" width="9.140625" style="70"/>
    <col min="12541" max="12541" width="12.5703125" style="70" customWidth="1"/>
    <col min="12542" max="12542" width="21.28515625" style="70" customWidth="1"/>
    <col min="12543" max="12544" width="11.85546875" style="70" customWidth="1"/>
    <col min="12545" max="12558" width="12" style="70" customWidth="1"/>
    <col min="12559" max="12559" width="13.140625" style="70" customWidth="1"/>
    <col min="12560" max="12563" width="10.5703125" style="70" customWidth="1"/>
    <col min="12564" max="12564" width="9.140625" style="70" customWidth="1"/>
    <col min="12565" max="12566" width="10.5703125" style="70" customWidth="1"/>
    <col min="12567" max="12567" width="9.140625" style="70" customWidth="1"/>
    <col min="12568" max="12568" width="9.28515625" style="70" bestFit="1" customWidth="1"/>
    <col min="12569" max="12569" width="9.7109375" style="70" bestFit="1" customWidth="1"/>
    <col min="12570" max="12796" width="9.140625" style="70"/>
    <col min="12797" max="12797" width="12.5703125" style="70" customWidth="1"/>
    <col min="12798" max="12798" width="21.28515625" style="70" customWidth="1"/>
    <col min="12799" max="12800" width="11.85546875" style="70" customWidth="1"/>
    <col min="12801" max="12814" width="12" style="70" customWidth="1"/>
    <col min="12815" max="12815" width="13.140625" style="70" customWidth="1"/>
    <col min="12816" max="12819" width="10.5703125" style="70" customWidth="1"/>
    <col min="12820" max="12820" width="9.140625" style="70" customWidth="1"/>
    <col min="12821" max="12822" width="10.5703125" style="70" customWidth="1"/>
    <col min="12823" max="12823" width="9.140625" style="70" customWidth="1"/>
    <col min="12824" max="12824" width="9.28515625" style="70" bestFit="1" customWidth="1"/>
    <col min="12825" max="12825" width="9.7109375" style="70" bestFit="1" customWidth="1"/>
    <col min="12826" max="13052" width="9.140625" style="70"/>
    <col min="13053" max="13053" width="12.5703125" style="70" customWidth="1"/>
    <col min="13054" max="13054" width="21.28515625" style="70" customWidth="1"/>
    <col min="13055" max="13056" width="11.85546875" style="70" customWidth="1"/>
    <col min="13057" max="13070" width="12" style="70" customWidth="1"/>
    <col min="13071" max="13071" width="13.140625" style="70" customWidth="1"/>
    <col min="13072" max="13075" width="10.5703125" style="70" customWidth="1"/>
    <col min="13076" max="13076" width="9.140625" style="70" customWidth="1"/>
    <col min="13077" max="13078" width="10.5703125" style="70" customWidth="1"/>
    <col min="13079" max="13079" width="9.140625" style="70" customWidth="1"/>
    <col min="13080" max="13080" width="9.28515625" style="70" bestFit="1" customWidth="1"/>
    <col min="13081" max="13081" width="9.7109375" style="70" bestFit="1" customWidth="1"/>
    <col min="13082" max="13308" width="9.140625" style="70"/>
    <col min="13309" max="13309" width="12.5703125" style="70" customWidth="1"/>
    <col min="13310" max="13310" width="21.28515625" style="70" customWidth="1"/>
    <col min="13311" max="13312" width="11.85546875" style="70" customWidth="1"/>
    <col min="13313" max="13326" width="12" style="70" customWidth="1"/>
    <col min="13327" max="13327" width="13.140625" style="70" customWidth="1"/>
    <col min="13328" max="13331" width="10.5703125" style="70" customWidth="1"/>
    <col min="13332" max="13332" width="9.140625" style="70" customWidth="1"/>
    <col min="13333" max="13334" width="10.5703125" style="70" customWidth="1"/>
    <col min="13335" max="13335" width="9.140625" style="70" customWidth="1"/>
    <col min="13336" max="13336" width="9.28515625" style="70" bestFit="1" customWidth="1"/>
    <col min="13337" max="13337" width="9.7109375" style="70" bestFit="1" customWidth="1"/>
    <col min="13338" max="13564" width="9.140625" style="70"/>
    <col min="13565" max="13565" width="12.5703125" style="70" customWidth="1"/>
    <col min="13566" max="13566" width="21.28515625" style="70" customWidth="1"/>
    <col min="13567" max="13568" width="11.85546875" style="70" customWidth="1"/>
    <col min="13569" max="13582" width="12" style="70" customWidth="1"/>
    <col min="13583" max="13583" width="13.140625" style="70" customWidth="1"/>
    <col min="13584" max="13587" width="10.5703125" style="70" customWidth="1"/>
    <col min="13588" max="13588" width="9.140625" style="70" customWidth="1"/>
    <col min="13589" max="13590" width="10.5703125" style="70" customWidth="1"/>
    <col min="13591" max="13591" width="9.140625" style="70" customWidth="1"/>
    <col min="13592" max="13592" width="9.28515625" style="70" bestFit="1" customWidth="1"/>
    <col min="13593" max="13593" width="9.7109375" style="70" bestFit="1" customWidth="1"/>
    <col min="13594" max="13820" width="9.140625" style="70"/>
    <col min="13821" max="13821" width="12.5703125" style="70" customWidth="1"/>
    <col min="13822" max="13822" width="21.28515625" style="70" customWidth="1"/>
    <col min="13823" max="13824" width="11.85546875" style="70" customWidth="1"/>
    <col min="13825" max="13838" width="12" style="70" customWidth="1"/>
    <col min="13839" max="13839" width="13.140625" style="70" customWidth="1"/>
    <col min="13840" max="13843" width="10.5703125" style="70" customWidth="1"/>
    <col min="13844" max="13844" width="9.140625" style="70" customWidth="1"/>
    <col min="13845" max="13846" width="10.5703125" style="70" customWidth="1"/>
    <col min="13847" max="13847" width="9.140625" style="70" customWidth="1"/>
    <col min="13848" max="13848" width="9.28515625" style="70" bestFit="1" customWidth="1"/>
    <col min="13849" max="13849" width="9.7109375" style="70" bestFit="1" customWidth="1"/>
    <col min="13850" max="14076" width="9.140625" style="70"/>
    <col min="14077" max="14077" width="12.5703125" style="70" customWidth="1"/>
    <col min="14078" max="14078" width="21.28515625" style="70" customWidth="1"/>
    <col min="14079" max="14080" width="11.85546875" style="70" customWidth="1"/>
    <col min="14081" max="14094" width="12" style="70" customWidth="1"/>
    <col min="14095" max="14095" width="13.140625" style="70" customWidth="1"/>
    <col min="14096" max="14099" width="10.5703125" style="70" customWidth="1"/>
    <col min="14100" max="14100" width="9.140625" style="70" customWidth="1"/>
    <col min="14101" max="14102" width="10.5703125" style="70" customWidth="1"/>
    <col min="14103" max="14103" width="9.140625" style="70" customWidth="1"/>
    <col min="14104" max="14104" width="9.28515625" style="70" bestFit="1" customWidth="1"/>
    <col min="14105" max="14105" width="9.7109375" style="70" bestFit="1" customWidth="1"/>
    <col min="14106" max="14332" width="9.140625" style="70"/>
    <col min="14333" max="14333" width="12.5703125" style="70" customWidth="1"/>
    <col min="14334" max="14334" width="21.28515625" style="70" customWidth="1"/>
    <col min="14335" max="14336" width="11.85546875" style="70" customWidth="1"/>
    <col min="14337" max="14350" width="12" style="70" customWidth="1"/>
    <col min="14351" max="14351" width="13.140625" style="70" customWidth="1"/>
    <col min="14352" max="14355" width="10.5703125" style="70" customWidth="1"/>
    <col min="14356" max="14356" width="9.140625" style="70" customWidth="1"/>
    <col min="14357" max="14358" width="10.5703125" style="70" customWidth="1"/>
    <col min="14359" max="14359" width="9.140625" style="70" customWidth="1"/>
    <col min="14360" max="14360" width="9.28515625" style="70" bestFit="1" customWidth="1"/>
    <col min="14361" max="14361" width="9.7109375" style="70" bestFit="1" customWidth="1"/>
    <col min="14362" max="14588" width="9.140625" style="70"/>
    <col min="14589" max="14589" width="12.5703125" style="70" customWidth="1"/>
    <col min="14590" max="14590" width="21.28515625" style="70" customWidth="1"/>
    <col min="14591" max="14592" width="11.85546875" style="70" customWidth="1"/>
    <col min="14593" max="14606" width="12" style="70" customWidth="1"/>
    <col min="14607" max="14607" width="13.140625" style="70" customWidth="1"/>
    <col min="14608" max="14611" width="10.5703125" style="70" customWidth="1"/>
    <col min="14612" max="14612" width="9.140625" style="70" customWidth="1"/>
    <col min="14613" max="14614" width="10.5703125" style="70" customWidth="1"/>
    <col min="14615" max="14615" width="9.140625" style="70" customWidth="1"/>
    <col min="14616" max="14616" width="9.28515625" style="70" bestFit="1" customWidth="1"/>
    <col min="14617" max="14617" width="9.7109375" style="70" bestFit="1" customWidth="1"/>
    <col min="14618" max="14844" width="9.140625" style="70"/>
    <col min="14845" max="14845" width="12.5703125" style="70" customWidth="1"/>
    <col min="14846" max="14846" width="21.28515625" style="70" customWidth="1"/>
    <col min="14847" max="14848" width="11.85546875" style="70" customWidth="1"/>
    <col min="14849" max="14862" width="12" style="70" customWidth="1"/>
    <col min="14863" max="14863" width="13.140625" style="70" customWidth="1"/>
    <col min="14864" max="14867" width="10.5703125" style="70" customWidth="1"/>
    <col min="14868" max="14868" width="9.140625" style="70" customWidth="1"/>
    <col min="14869" max="14870" width="10.5703125" style="70" customWidth="1"/>
    <col min="14871" max="14871" width="9.140625" style="70" customWidth="1"/>
    <col min="14872" max="14872" width="9.28515625" style="70" bestFit="1" customWidth="1"/>
    <col min="14873" max="14873" width="9.7109375" style="70" bestFit="1" customWidth="1"/>
    <col min="14874" max="15100" width="9.140625" style="70"/>
    <col min="15101" max="15101" width="12.5703125" style="70" customWidth="1"/>
    <col min="15102" max="15102" width="21.28515625" style="70" customWidth="1"/>
    <col min="15103" max="15104" width="11.85546875" style="70" customWidth="1"/>
    <col min="15105" max="15118" width="12" style="70" customWidth="1"/>
    <col min="15119" max="15119" width="13.140625" style="70" customWidth="1"/>
    <col min="15120" max="15123" width="10.5703125" style="70" customWidth="1"/>
    <col min="15124" max="15124" width="9.140625" style="70" customWidth="1"/>
    <col min="15125" max="15126" width="10.5703125" style="70" customWidth="1"/>
    <col min="15127" max="15127" width="9.140625" style="70" customWidth="1"/>
    <col min="15128" max="15128" width="9.28515625" style="70" bestFit="1" customWidth="1"/>
    <col min="15129" max="15129" width="9.7109375" style="70" bestFit="1" customWidth="1"/>
    <col min="15130" max="15356" width="9.140625" style="70"/>
    <col min="15357" max="15357" width="12.5703125" style="70" customWidth="1"/>
    <col min="15358" max="15358" width="21.28515625" style="70" customWidth="1"/>
    <col min="15359" max="15360" width="11.85546875" style="70" customWidth="1"/>
    <col min="15361" max="15374" width="12" style="70" customWidth="1"/>
    <col min="15375" max="15375" width="13.140625" style="70" customWidth="1"/>
    <col min="15376" max="15379" width="10.5703125" style="70" customWidth="1"/>
    <col min="15380" max="15380" width="9.140625" style="70" customWidth="1"/>
    <col min="15381" max="15382" width="10.5703125" style="70" customWidth="1"/>
    <col min="15383" max="15383" width="9.140625" style="70" customWidth="1"/>
    <col min="15384" max="15384" width="9.28515625" style="70" bestFit="1" customWidth="1"/>
    <col min="15385" max="15385" width="9.7109375" style="70" bestFit="1" customWidth="1"/>
    <col min="15386" max="15612" width="9.140625" style="70"/>
    <col min="15613" max="15613" width="12.5703125" style="70" customWidth="1"/>
    <col min="15614" max="15614" width="21.28515625" style="70" customWidth="1"/>
    <col min="15615" max="15616" width="11.85546875" style="70" customWidth="1"/>
    <col min="15617" max="15630" width="12" style="70" customWidth="1"/>
    <col min="15631" max="15631" width="13.140625" style="70" customWidth="1"/>
    <col min="15632" max="15635" width="10.5703125" style="70" customWidth="1"/>
    <col min="15636" max="15636" width="9.140625" style="70" customWidth="1"/>
    <col min="15637" max="15638" width="10.5703125" style="70" customWidth="1"/>
    <col min="15639" max="15639" width="9.140625" style="70" customWidth="1"/>
    <col min="15640" max="15640" width="9.28515625" style="70" bestFit="1" customWidth="1"/>
    <col min="15641" max="15641" width="9.7109375" style="70" bestFit="1" customWidth="1"/>
    <col min="15642" max="15868" width="9.140625" style="70"/>
    <col min="15869" max="15869" width="12.5703125" style="70" customWidth="1"/>
    <col min="15870" max="15870" width="21.28515625" style="70" customWidth="1"/>
    <col min="15871" max="15872" width="11.85546875" style="70" customWidth="1"/>
    <col min="15873" max="15886" width="12" style="70" customWidth="1"/>
    <col min="15887" max="15887" width="13.140625" style="70" customWidth="1"/>
    <col min="15888" max="15891" width="10.5703125" style="70" customWidth="1"/>
    <col min="15892" max="15892" width="9.140625" style="70" customWidth="1"/>
    <col min="15893" max="15894" width="10.5703125" style="70" customWidth="1"/>
    <col min="15895" max="15895" width="9.140625" style="70" customWidth="1"/>
    <col min="15896" max="15896" width="9.28515625" style="70" bestFit="1" customWidth="1"/>
    <col min="15897" max="15897" width="9.7109375" style="70" bestFit="1" customWidth="1"/>
    <col min="15898" max="16124" width="9.140625" style="70"/>
    <col min="16125" max="16125" width="12.5703125" style="70" customWidth="1"/>
    <col min="16126" max="16126" width="21.28515625" style="70" customWidth="1"/>
    <col min="16127" max="16128" width="11.85546875" style="70" customWidth="1"/>
    <col min="16129" max="16142" width="12" style="70" customWidth="1"/>
    <col min="16143" max="16143" width="13.140625" style="70" customWidth="1"/>
    <col min="16144" max="16147" width="10.5703125" style="70" customWidth="1"/>
    <col min="16148" max="16148" width="9.140625" style="70" customWidth="1"/>
    <col min="16149" max="16150" width="10.5703125" style="70" customWidth="1"/>
    <col min="16151" max="16151" width="9.140625" style="70" customWidth="1"/>
    <col min="16152" max="16152" width="9.28515625" style="70" bestFit="1" customWidth="1"/>
    <col min="16153" max="16153" width="9.7109375" style="70" bestFit="1" customWidth="1"/>
    <col min="16154" max="16384" width="9.140625" style="70"/>
  </cols>
  <sheetData>
    <row r="1" spans="1:31" ht="25.5" customHeight="1">
      <c r="A1" s="281" t="s">
        <v>215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</row>
    <row r="2" spans="1:31" ht="20.25" customHeight="1">
      <c r="A2" s="256" t="s">
        <v>185</v>
      </c>
    </row>
    <row r="3" spans="1:31" ht="15">
      <c r="A3" s="259" t="s">
        <v>210</v>
      </c>
    </row>
    <row r="4" spans="1:31" ht="15">
      <c r="A4" s="259" t="s">
        <v>211</v>
      </c>
    </row>
    <row r="5" spans="1:31" ht="15">
      <c r="A5" s="254" t="s">
        <v>209</v>
      </c>
    </row>
    <row r="6" spans="1:31">
      <c r="A6" s="229"/>
    </row>
    <row r="7" spans="1:31" ht="40.5" customHeight="1">
      <c r="A7" s="309" t="s">
        <v>210</v>
      </c>
      <c r="B7" s="308"/>
      <c r="C7" s="308"/>
      <c r="D7" s="308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68"/>
      <c r="R7" s="68"/>
      <c r="S7" s="68"/>
      <c r="T7" s="68"/>
      <c r="V7" s="220"/>
      <c r="W7" s="220"/>
      <c r="X7" s="220"/>
      <c r="Y7" s="220"/>
    </row>
    <row r="8" spans="1:31" ht="32.25" customHeight="1">
      <c r="A8" s="237"/>
      <c r="B8" s="302">
        <v>2000</v>
      </c>
      <c r="C8" s="302">
        <v>2001</v>
      </c>
      <c r="D8" s="302">
        <v>2002</v>
      </c>
      <c r="E8" s="302">
        <v>2003</v>
      </c>
      <c r="F8" s="302">
        <v>2004</v>
      </c>
      <c r="G8" s="302">
        <v>2005</v>
      </c>
      <c r="H8" s="302">
        <v>2006</v>
      </c>
      <c r="I8" s="302">
        <v>2007</v>
      </c>
      <c r="J8" s="302">
        <v>2008</v>
      </c>
      <c r="K8" s="302">
        <v>2009</v>
      </c>
      <c r="L8" s="302">
        <v>2010</v>
      </c>
      <c r="M8" s="302">
        <v>2011</v>
      </c>
      <c r="N8" s="307">
        <v>2012</v>
      </c>
      <c r="O8" s="302" t="s">
        <v>1</v>
      </c>
      <c r="P8" s="302">
        <v>2014</v>
      </c>
      <c r="Q8" s="302">
        <v>2015</v>
      </c>
      <c r="R8" s="302">
        <v>2016</v>
      </c>
      <c r="S8" s="302">
        <v>2017</v>
      </c>
      <c r="T8" s="302" t="s">
        <v>106</v>
      </c>
      <c r="U8" s="71"/>
      <c r="V8" s="304" t="s">
        <v>195</v>
      </c>
      <c r="W8" s="305"/>
      <c r="X8" s="305"/>
      <c r="Y8" s="305"/>
      <c r="Z8" s="72"/>
      <c r="AA8" s="305" t="s">
        <v>18</v>
      </c>
      <c r="AB8" s="305"/>
      <c r="AC8" s="305"/>
      <c r="AD8" s="305"/>
      <c r="AE8" s="305"/>
    </row>
    <row r="9" spans="1:31" s="71" customFormat="1" ht="14.25" customHeight="1">
      <c r="A9" s="238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V9" s="239" t="s">
        <v>107</v>
      </c>
      <c r="W9" s="239" t="s">
        <v>19</v>
      </c>
      <c r="X9" s="239" t="s">
        <v>20</v>
      </c>
      <c r="Y9" s="239" t="s">
        <v>108</v>
      </c>
      <c r="Z9" s="73"/>
      <c r="AA9" s="239" t="s">
        <v>21</v>
      </c>
      <c r="AB9" s="239" t="s">
        <v>19</v>
      </c>
      <c r="AC9" s="239" t="s">
        <v>20</v>
      </c>
      <c r="AD9" s="239" t="s">
        <v>22</v>
      </c>
      <c r="AE9" s="239" t="s">
        <v>109</v>
      </c>
    </row>
    <row r="10" spans="1:31" ht="18.75" customHeight="1">
      <c r="A10" s="81" t="s">
        <v>84</v>
      </c>
      <c r="B10" s="76">
        <v>1537.6100000000001</v>
      </c>
      <c r="C10" s="76">
        <v>1216.1300000000001</v>
      </c>
      <c r="D10" s="76">
        <v>1198.27</v>
      </c>
      <c r="E10" s="76">
        <v>1148.4699999999998</v>
      </c>
      <c r="F10" s="76">
        <v>1179.79</v>
      </c>
      <c r="G10" s="76">
        <v>1144.78</v>
      </c>
      <c r="H10" s="76">
        <v>1129.78</v>
      </c>
      <c r="I10" s="76">
        <v>1082.71</v>
      </c>
      <c r="J10" s="76">
        <v>1056.8</v>
      </c>
      <c r="K10" s="76">
        <v>1026.99</v>
      </c>
      <c r="L10" s="76">
        <v>1105.4299999999998</v>
      </c>
      <c r="M10" s="76">
        <v>1172.26</v>
      </c>
      <c r="N10" s="76">
        <v>1198.55</v>
      </c>
      <c r="O10" s="76">
        <v>1251.8700000000001</v>
      </c>
      <c r="P10" s="76">
        <v>1243.7700000000002</v>
      </c>
      <c r="Q10" s="76">
        <v>1306.1899999999998</v>
      </c>
      <c r="R10" s="76">
        <v>1268.8700000000001</v>
      </c>
      <c r="S10" s="76">
        <v>1273.76</v>
      </c>
      <c r="T10" s="76">
        <v>1379.67</v>
      </c>
      <c r="V10" s="77">
        <f>((T10/B10)^(1/(VALUE(LEFT($T$8,4))-$B$8))-1)*100</f>
        <v>-0.60032923907372693</v>
      </c>
      <c r="W10" s="77">
        <v>-5.7296395324679121</v>
      </c>
      <c r="X10" s="77">
        <v>-0.69712034913417265</v>
      </c>
      <c r="Y10" s="77">
        <v>2.8088489464551003</v>
      </c>
      <c r="Z10" s="69"/>
      <c r="AA10" s="69"/>
      <c r="AB10" s="69"/>
      <c r="AC10" s="69"/>
      <c r="AD10" s="69"/>
      <c r="AE10" s="77">
        <v>8.3147531717121019</v>
      </c>
    </row>
    <row r="11" spans="1:31" ht="18.75" customHeight="1">
      <c r="A11" s="83" t="s">
        <v>85</v>
      </c>
      <c r="B11" s="79">
        <v>1190.23</v>
      </c>
      <c r="C11" s="79">
        <v>930.1</v>
      </c>
      <c r="D11" s="79">
        <v>949.78</v>
      </c>
      <c r="E11" s="79">
        <v>888.88</v>
      </c>
      <c r="F11" s="79">
        <v>866.03</v>
      </c>
      <c r="G11" s="79">
        <v>829.82</v>
      </c>
      <c r="H11" s="79">
        <v>827.13</v>
      </c>
      <c r="I11" s="79">
        <v>784.84</v>
      </c>
      <c r="J11" s="79">
        <v>767.57</v>
      </c>
      <c r="K11" s="79">
        <v>737.24</v>
      </c>
      <c r="L11" s="79">
        <v>790.81</v>
      </c>
      <c r="M11" s="79">
        <v>846.88</v>
      </c>
      <c r="N11" s="79">
        <v>848.69</v>
      </c>
      <c r="O11" s="79">
        <v>866.76</v>
      </c>
      <c r="P11" s="79">
        <v>867.07</v>
      </c>
      <c r="Q11" s="79">
        <v>920.61</v>
      </c>
      <c r="R11" s="79">
        <v>904.47</v>
      </c>
      <c r="S11" s="79">
        <v>867.45</v>
      </c>
      <c r="T11" s="79">
        <v>883.12</v>
      </c>
      <c r="V11" s="75">
        <f t="shared" ref="V11:V29" si="0">((T11/B11)^(1/(VALUE(LEFT($T$8,4))-$B$8))-1)*100</f>
        <v>-1.6443349439263955</v>
      </c>
      <c r="W11" s="75">
        <v>-6.9598073335141786</v>
      </c>
      <c r="X11" s="75">
        <v>-0.95839926106102702</v>
      </c>
      <c r="Y11" s="75">
        <v>1.389608473893067</v>
      </c>
      <c r="Z11" s="69"/>
      <c r="AA11" s="75"/>
      <c r="AB11" s="75"/>
      <c r="AC11" s="75"/>
      <c r="AD11" s="75"/>
      <c r="AE11" s="75">
        <v>1.8064441754567939</v>
      </c>
    </row>
    <row r="12" spans="1:31" ht="18.75" customHeight="1">
      <c r="A12" s="84" t="s">
        <v>86</v>
      </c>
      <c r="B12" s="78">
        <v>112.38</v>
      </c>
      <c r="C12" s="78">
        <v>30.26</v>
      </c>
      <c r="D12" s="78">
        <v>155.46</v>
      </c>
      <c r="E12" s="78">
        <v>108.54</v>
      </c>
      <c r="F12" s="78">
        <v>74.56</v>
      </c>
      <c r="G12" s="78">
        <v>154.27000000000001</v>
      </c>
      <c r="H12" s="78">
        <v>121.47</v>
      </c>
      <c r="I12" s="78">
        <v>84.77</v>
      </c>
      <c r="J12" s="78">
        <v>78.650000000000006</v>
      </c>
      <c r="K12" s="78">
        <v>128.85</v>
      </c>
      <c r="L12" s="78">
        <v>135.30000000000001</v>
      </c>
      <c r="M12" s="78">
        <v>148.37</v>
      </c>
      <c r="N12" s="78">
        <v>144.65</v>
      </c>
      <c r="O12" s="78">
        <v>131.5</v>
      </c>
      <c r="P12" s="78">
        <v>127.19</v>
      </c>
      <c r="Q12" s="78">
        <v>148.36000000000001</v>
      </c>
      <c r="R12" s="78">
        <v>133.13</v>
      </c>
      <c r="S12" s="78">
        <v>90.02</v>
      </c>
      <c r="T12" s="78">
        <v>60.57</v>
      </c>
      <c r="V12" s="69">
        <f t="shared" si="0"/>
        <v>-3.375526289401054</v>
      </c>
      <c r="W12" s="69">
        <v>6.541422336307412</v>
      </c>
      <c r="X12" s="69">
        <v>-2.5900627869779091</v>
      </c>
      <c r="Y12" s="69">
        <v>-9.5580386240574633</v>
      </c>
      <c r="Z12" s="69"/>
      <c r="AA12" s="69"/>
      <c r="AB12" s="69"/>
      <c r="AC12" s="69"/>
      <c r="AD12" s="69"/>
      <c r="AE12" s="69">
        <v>-32.714952232837149</v>
      </c>
    </row>
    <row r="13" spans="1:31" ht="18.75" customHeight="1">
      <c r="A13" s="84" t="s">
        <v>87</v>
      </c>
      <c r="B13" s="78">
        <v>270.35900000000004</v>
      </c>
      <c r="C13" s="78">
        <v>178.184</v>
      </c>
      <c r="D13" s="78">
        <v>124.81700000000001</v>
      </c>
      <c r="E13" s="78">
        <v>125.47500000000001</v>
      </c>
      <c r="F13" s="78">
        <v>163.726</v>
      </c>
      <c r="G13" s="78">
        <v>141.65600000000001</v>
      </c>
      <c r="H13" s="78">
        <v>144.702</v>
      </c>
      <c r="I13" s="78">
        <v>145.458</v>
      </c>
      <c r="J13" s="78">
        <v>120.11</v>
      </c>
      <c r="K13" s="78">
        <v>122.07299999999999</v>
      </c>
      <c r="L13" s="78">
        <v>121.69699999999999</v>
      </c>
      <c r="M13" s="78">
        <v>126.446</v>
      </c>
      <c r="N13" s="78">
        <v>122.139</v>
      </c>
      <c r="O13" s="78">
        <v>129.30700000000002</v>
      </c>
      <c r="P13" s="78">
        <v>137.887</v>
      </c>
      <c r="Q13" s="78">
        <v>145.12200000000001</v>
      </c>
      <c r="R13" s="78">
        <v>151.6151451652126</v>
      </c>
      <c r="S13" s="78">
        <v>153.77959240646692</v>
      </c>
      <c r="T13" s="78">
        <v>149.029</v>
      </c>
      <c r="V13" s="69">
        <f t="shared" si="0"/>
        <v>-3.2547966072362322</v>
      </c>
      <c r="W13" s="69">
        <v>-12.12631711094776</v>
      </c>
      <c r="X13" s="69">
        <v>-2.9916808645219506</v>
      </c>
      <c r="Y13" s="69">
        <v>2.5649244276063632</v>
      </c>
      <c r="Z13" s="69"/>
      <c r="AA13" s="69"/>
      <c r="AB13" s="69"/>
      <c r="AC13" s="69"/>
      <c r="AD13" s="69"/>
      <c r="AE13" s="69">
        <v>-3.0892216139513868</v>
      </c>
    </row>
    <row r="14" spans="1:31" ht="18.75" customHeight="1">
      <c r="A14" s="85" t="s">
        <v>88</v>
      </c>
      <c r="B14" s="78">
        <v>219.749</v>
      </c>
      <c r="C14" s="78">
        <v>139.85400000000001</v>
      </c>
      <c r="D14" s="78">
        <v>104.527</v>
      </c>
      <c r="E14" s="78">
        <v>100.405</v>
      </c>
      <c r="F14" s="78">
        <v>117.336</v>
      </c>
      <c r="G14" s="78">
        <v>114.666</v>
      </c>
      <c r="H14" s="78">
        <v>121.77200000000001</v>
      </c>
      <c r="I14" s="78">
        <v>121.468</v>
      </c>
      <c r="J14" s="78">
        <v>98.44</v>
      </c>
      <c r="K14" s="78">
        <v>100.423</v>
      </c>
      <c r="L14" s="78">
        <v>98.997</v>
      </c>
      <c r="M14" s="78">
        <v>104.006</v>
      </c>
      <c r="N14" s="78">
        <v>101.289</v>
      </c>
      <c r="O14" s="78">
        <v>107.417</v>
      </c>
      <c r="P14" s="78">
        <v>117.277</v>
      </c>
      <c r="Q14" s="78">
        <v>124.372</v>
      </c>
      <c r="R14" s="78">
        <v>130.66514516521261</v>
      </c>
      <c r="S14" s="78">
        <v>133.87959240646691</v>
      </c>
      <c r="T14" s="78">
        <v>130.13900000000001</v>
      </c>
      <c r="V14" s="69">
        <f t="shared" si="0"/>
        <v>-2.8685144478584501</v>
      </c>
      <c r="W14" s="69">
        <v>-12.198577706783997</v>
      </c>
      <c r="X14" s="69">
        <v>-2.895920833344845</v>
      </c>
      <c r="Y14" s="69">
        <v>3.4780363914858503</v>
      </c>
      <c r="Z14" s="69"/>
      <c r="AA14" s="69"/>
      <c r="AB14" s="69"/>
      <c r="AC14" s="69"/>
      <c r="AD14" s="69"/>
      <c r="AE14" s="69">
        <v>-2.7939974563936727</v>
      </c>
    </row>
    <row r="15" spans="1:31" ht="18.75" customHeight="1">
      <c r="A15" s="85" t="s">
        <v>89</v>
      </c>
      <c r="B15" s="78">
        <v>41.7</v>
      </c>
      <c r="C15" s="78">
        <v>30.41</v>
      </c>
      <c r="D15" s="78">
        <v>13.5</v>
      </c>
      <c r="E15" s="78">
        <v>18.46</v>
      </c>
      <c r="F15" s="78">
        <v>38.61</v>
      </c>
      <c r="G15" s="78">
        <v>19.63</v>
      </c>
      <c r="H15" s="78">
        <v>15.3</v>
      </c>
      <c r="I15" s="78">
        <v>16.78</v>
      </c>
      <c r="J15" s="78">
        <v>15.14</v>
      </c>
      <c r="K15" s="78">
        <v>15.52</v>
      </c>
      <c r="L15" s="78">
        <v>16.93</v>
      </c>
      <c r="M15" s="78">
        <v>16.86</v>
      </c>
      <c r="N15" s="78">
        <v>15.22</v>
      </c>
      <c r="O15" s="78">
        <v>16.809999999999999</v>
      </c>
      <c r="P15" s="78">
        <v>15.73</v>
      </c>
      <c r="Q15" s="78">
        <v>15.42</v>
      </c>
      <c r="R15" s="78">
        <v>15.25</v>
      </c>
      <c r="S15" s="78">
        <v>13.32</v>
      </c>
      <c r="T15" s="78">
        <v>12.91</v>
      </c>
      <c r="V15" s="69">
        <f t="shared" si="0"/>
        <v>-6.3062619832910833</v>
      </c>
      <c r="W15" s="69">
        <v>-13.98843517818954</v>
      </c>
      <c r="X15" s="69">
        <v>-2.9160737431907502</v>
      </c>
      <c r="Y15" s="69">
        <v>-3.3317936371339951</v>
      </c>
      <c r="Z15" s="69"/>
      <c r="AA15" s="69"/>
      <c r="AB15" s="69"/>
      <c r="AC15" s="69"/>
      <c r="AD15" s="69"/>
      <c r="AE15" s="69">
        <v>-3.0780780780780792</v>
      </c>
    </row>
    <row r="16" spans="1:31" ht="18.75" customHeight="1">
      <c r="A16" s="85" t="s">
        <v>90</v>
      </c>
      <c r="B16" s="78">
        <v>8.91</v>
      </c>
      <c r="C16" s="78">
        <v>7.92</v>
      </c>
      <c r="D16" s="78">
        <v>6.79</v>
      </c>
      <c r="E16" s="78">
        <v>6.61</v>
      </c>
      <c r="F16" s="78">
        <v>7.78</v>
      </c>
      <c r="G16" s="78">
        <v>7.36</v>
      </c>
      <c r="H16" s="78">
        <v>7.63</v>
      </c>
      <c r="I16" s="78">
        <v>7.21</v>
      </c>
      <c r="J16" s="78">
        <v>6.53</v>
      </c>
      <c r="K16" s="78">
        <v>6.13</v>
      </c>
      <c r="L16" s="78">
        <v>5.77</v>
      </c>
      <c r="M16" s="78">
        <v>5.58</v>
      </c>
      <c r="N16" s="78">
        <v>5.63</v>
      </c>
      <c r="O16" s="78">
        <v>5.08</v>
      </c>
      <c r="P16" s="78">
        <v>4.88</v>
      </c>
      <c r="Q16" s="78">
        <v>5.33</v>
      </c>
      <c r="R16" s="78">
        <v>5.7</v>
      </c>
      <c r="S16" s="78">
        <v>6.58</v>
      </c>
      <c r="T16" s="78">
        <v>5.98</v>
      </c>
      <c r="V16" s="69">
        <f t="shared" si="0"/>
        <v>-2.1909406515143837</v>
      </c>
      <c r="W16" s="69">
        <v>-3.7501587092073296</v>
      </c>
      <c r="X16" s="69">
        <v>-4.7511809462678078</v>
      </c>
      <c r="Y16" s="69">
        <v>0.44785598367369506</v>
      </c>
      <c r="Z16" s="69"/>
      <c r="AA16" s="69"/>
      <c r="AB16" s="69"/>
      <c r="AC16" s="69"/>
      <c r="AD16" s="69"/>
      <c r="AE16" s="69">
        <v>-9.1185410334346439</v>
      </c>
    </row>
    <row r="17" spans="1:31" ht="18.75" customHeight="1">
      <c r="A17" s="84" t="s">
        <v>91</v>
      </c>
      <c r="B17" s="78">
        <v>200.10000000000002</v>
      </c>
      <c r="C17" s="78">
        <v>177.91</v>
      </c>
      <c r="D17" s="78">
        <v>185.23</v>
      </c>
      <c r="E17" s="78">
        <v>207.97000000000003</v>
      </c>
      <c r="F17" s="78">
        <v>239.79000000000002</v>
      </c>
      <c r="G17" s="78">
        <v>222.22</v>
      </c>
      <c r="H17" s="78">
        <v>213.27999999999997</v>
      </c>
      <c r="I17" s="78">
        <v>232.26000000000002</v>
      </c>
      <c r="J17" s="78">
        <v>249.16</v>
      </c>
      <c r="K17" s="78">
        <v>227.95999999999998</v>
      </c>
      <c r="L17" s="78">
        <v>262.51</v>
      </c>
      <c r="M17" s="78">
        <v>272.92</v>
      </c>
      <c r="N17" s="78">
        <v>297.92</v>
      </c>
      <c r="O17" s="78">
        <v>319.08999999999997</v>
      </c>
      <c r="P17" s="78">
        <v>310.77000000000004</v>
      </c>
      <c r="Q17" s="78">
        <v>318.30999999999995</v>
      </c>
      <c r="R17" s="78">
        <v>299.62</v>
      </c>
      <c r="S17" s="78">
        <v>297.55</v>
      </c>
      <c r="T17" s="78">
        <v>288.48</v>
      </c>
      <c r="V17" s="69">
        <f t="shared" si="0"/>
        <v>2.0530607467658335</v>
      </c>
      <c r="W17" s="69">
        <v>2.1191546263668926</v>
      </c>
      <c r="X17" s="69">
        <v>3.3885731520765239</v>
      </c>
      <c r="Y17" s="69">
        <v>1.1861873449777516</v>
      </c>
      <c r="Z17" s="69"/>
      <c r="AA17" s="69"/>
      <c r="AB17" s="69"/>
      <c r="AC17" s="69"/>
      <c r="AD17" s="69"/>
      <c r="AE17" s="69">
        <v>-3.0482271887077776</v>
      </c>
    </row>
    <row r="18" spans="1:31" ht="18.75" customHeight="1">
      <c r="A18" s="85" t="s">
        <v>92</v>
      </c>
      <c r="B18" s="78">
        <v>3.36</v>
      </c>
      <c r="C18" s="78">
        <v>2.5099999999999998</v>
      </c>
      <c r="D18" s="78">
        <v>5.42</v>
      </c>
      <c r="E18" s="78">
        <v>12.43</v>
      </c>
      <c r="F18" s="78">
        <v>7.03</v>
      </c>
      <c r="G18" s="78">
        <v>6.84</v>
      </c>
      <c r="H18" s="78">
        <v>4.51</v>
      </c>
      <c r="I18" s="78">
        <v>4.66</v>
      </c>
      <c r="J18" s="78">
        <v>4.4400000000000004</v>
      </c>
      <c r="K18" s="78">
        <v>4.5</v>
      </c>
      <c r="L18" s="78">
        <v>4.96</v>
      </c>
      <c r="M18" s="78">
        <v>5.1100000000000003</v>
      </c>
      <c r="N18" s="78">
        <v>5.41</v>
      </c>
      <c r="O18" s="78">
        <v>5.0599999999999996</v>
      </c>
      <c r="P18" s="78">
        <v>4.79</v>
      </c>
      <c r="Q18" s="78">
        <v>5.03</v>
      </c>
      <c r="R18" s="78">
        <v>4.6100000000000003</v>
      </c>
      <c r="S18" s="78">
        <v>4.5999999999999996</v>
      </c>
      <c r="T18" s="78">
        <v>4.95</v>
      </c>
      <c r="V18" s="69">
        <f t="shared" si="0"/>
        <v>2.1758141125555186</v>
      </c>
      <c r="W18" s="69">
        <v>15.27718556868798</v>
      </c>
      <c r="X18" s="69">
        <v>-6.225422751693344</v>
      </c>
      <c r="Y18" s="69">
        <v>-2.5223870199775345E-2</v>
      </c>
      <c r="Z18" s="69"/>
      <c r="AA18" s="69"/>
      <c r="AB18" s="69"/>
      <c r="AC18" s="69"/>
      <c r="AD18" s="69"/>
      <c r="AE18" s="69">
        <v>7.6086956521739246</v>
      </c>
    </row>
    <row r="19" spans="1:31" ht="18.75" customHeight="1">
      <c r="A19" s="85" t="s">
        <v>93</v>
      </c>
      <c r="B19" s="78">
        <v>193.86</v>
      </c>
      <c r="C19" s="78">
        <v>172.82</v>
      </c>
      <c r="D19" s="78">
        <v>177.34</v>
      </c>
      <c r="E19" s="78">
        <v>193.18</v>
      </c>
      <c r="F19" s="78">
        <v>230.46</v>
      </c>
      <c r="G19" s="78">
        <v>213.22</v>
      </c>
      <c r="H19" s="78">
        <v>207.01</v>
      </c>
      <c r="I19" s="78">
        <v>226.05</v>
      </c>
      <c r="J19" s="78">
        <v>243.16</v>
      </c>
      <c r="K19" s="78">
        <v>221.76</v>
      </c>
      <c r="L19" s="78">
        <v>255.82</v>
      </c>
      <c r="M19" s="78">
        <v>266.16000000000003</v>
      </c>
      <c r="N19" s="78">
        <v>290.58999999999997</v>
      </c>
      <c r="O19" s="78">
        <v>312.14</v>
      </c>
      <c r="P19" s="78">
        <v>303.99</v>
      </c>
      <c r="Q19" s="78">
        <v>311.20999999999998</v>
      </c>
      <c r="R19" s="78">
        <v>293.12</v>
      </c>
      <c r="S19" s="78">
        <v>291.08999999999997</v>
      </c>
      <c r="T19" s="78">
        <v>281.79000000000002</v>
      </c>
      <c r="V19" s="69">
        <f t="shared" si="0"/>
        <v>2.0996605652829681</v>
      </c>
      <c r="W19" s="69">
        <v>1.9220021010645461</v>
      </c>
      <c r="X19" s="69">
        <v>3.7101616338443888</v>
      </c>
      <c r="Y19" s="69">
        <v>1.2159335950143291</v>
      </c>
      <c r="Z19" s="69"/>
      <c r="AA19" s="69"/>
      <c r="AB19" s="69"/>
      <c r="AC19" s="69"/>
      <c r="AD19" s="69"/>
      <c r="AE19" s="69">
        <v>-3.1948881789137227</v>
      </c>
    </row>
    <row r="20" spans="1:31" ht="18.75" customHeight="1">
      <c r="A20" s="85" t="s">
        <v>94</v>
      </c>
      <c r="B20" s="78">
        <v>2.88</v>
      </c>
      <c r="C20" s="78">
        <v>2.58</v>
      </c>
      <c r="D20" s="78">
        <v>2.4700000000000002</v>
      </c>
      <c r="E20" s="78">
        <v>2.36</v>
      </c>
      <c r="F20" s="78">
        <v>2.2999999999999998</v>
      </c>
      <c r="G20" s="78">
        <v>2.16</v>
      </c>
      <c r="H20" s="78">
        <v>1.76</v>
      </c>
      <c r="I20" s="78">
        <v>1.55</v>
      </c>
      <c r="J20" s="78">
        <v>1.56</v>
      </c>
      <c r="K20" s="78">
        <v>1.7</v>
      </c>
      <c r="L20" s="78">
        <v>1.73</v>
      </c>
      <c r="M20" s="78">
        <v>1.65</v>
      </c>
      <c r="N20" s="78">
        <v>1.92</v>
      </c>
      <c r="O20" s="78">
        <v>1.89</v>
      </c>
      <c r="P20" s="78">
        <v>1.99</v>
      </c>
      <c r="Q20" s="78">
        <v>2.0699999999999998</v>
      </c>
      <c r="R20" s="78">
        <v>1.89</v>
      </c>
      <c r="S20" s="78">
        <v>1.86</v>
      </c>
      <c r="T20" s="78">
        <v>1.74</v>
      </c>
      <c r="V20" s="69">
        <f t="shared" si="0"/>
        <v>-2.7606510909208071</v>
      </c>
      <c r="W20" s="69">
        <v>-5.5912488705098013</v>
      </c>
      <c r="X20" s="69">
        <v>-4.3426224735142789</v>
      </c>
      <c r="Y20" s="69">
        <v>7.2072268546485851E-2</v>
      </c>
      <c r="Z20" s="69"/>
      <c r="AA20" s="69"/>
      <c r="AB20" s="69"/>
      <c r="AC20" s="69"/>
      <c r="AD20" s="69"/>
      <c r="AE20" s="69">
        <v>-6.4516129032258114</v>
      </c>
    </row>
    <row r="21" spans="1:31" ht="18.75" customHeight="1">
      <c r="A21" s="84" t="s">
        <v>95</v>
      </c>
      <c r="B21" s="78">
        <v>88.31</v>
      </c>
      <c r="C21" s="78">
        <v>72.099999999999994</v>
      </c>
      <c r="D21" s="78">
        <v>67.28</v>
      </c>
      <c r="E21" s="78">
        <v>57.63</v>
      </c>
      <c r="F21" s="78">
        <v>48.95</v>
      </c>
      <c r="G21" s="78">
        <v>40.56</v>
      </c>
      <c r="H21" s="78">
        <v>50.07</v>
      </c>
      <c r="I21" s="78">
        <v>46.66</v>
      </c>
      <c r="J21" s="78">
        <v>45.98</v>
      </c>
      <c r="K21" s="78">
        <v>47</v>
      </c>
      <c r="L21" s="78">
        <v>46.53</v>
      </c>
      <c r="M21" s="78">
        <v>48.39</v>
      </c>
      <c r="N21" s="78">
        <v>49.67</v>
      </c>
      <c r="O21" s="78">
        <v>52.1</v>
      </c>
      <c r="P21" s="78">
        <v>51.04</v>
      </c>
      <c r="Q21" s="78">
        <v>50.98</v>
      </c>
      <c r="R21" s="78">
        <v>50.68</v>
      </c>
      <c r="S21" s="78">
        <v>51.15</v>
      </c>
      <c r="T21" s="78">
        <v>48.92</v>
      </c>
      <c r="V21" s="69">
        <f t="shared" si="0"/>
        <v>-3.2282270119204481</v>
      </c>
      <c r="W21" s="69">
        <v>-14.411066987816412</v>
      </c>
      <c r="X21" s="69">
        <v>2.7843564985531088</v>
      </c>
      <c r="Y21" s="69">
        <v>0.62807724706233081</v>
      </c>
      <c r="Z21" s="69"/>
      <c r="AA21" s="69"/>
      <c r="AB21" s="69"/>
      <c r="AC21" s="69"/>
      <c r="AD21" s="69"/>
      <c r="AE21" s="69">
        <v>-4.3597262952101605</v>
      </c>
    </row>
    <row r="22" spans="1:31" ht="18.75" customHeight="1">
      <c r="A22" s="84" t="s">
        <v>96</v>
      </c>
      <c r="B22" s="78">
        <v>519.08000000000004</v>
      </c>
      <c r="C22" s="78">
        <v>471.65</v>
      </c>
      <c r="D22" s="78">
        <v>416.99</v>
      </c>
      <c r="E22" s="78">
        <v>389.26</v>
      </c>
      <c r="F22" s="78">
        <v>339</v>
      </c>
      <c r="G22" s="78">
        <v>271.11</v>
      </c>
      <c r="H22" s="78">
        <v>297.60999999999996</v>
      </c>
      <c r="I22" s="78">
        <v>275.69</v>
      </c>
      <c r="J22" s="78">
        <v>273.67</v>
      </c>
      <c r="K22" s="78">
        <v>211.35999999999999</v>
      </c>
      <c r="L22" s="78">
        <v>224.76999999999998</v>
      </c>
      <c r="M22" s="78">
        <v>250.75</v>
      </c>
      <c r="N22" s="78">
        <v>234.31</v>
      </c>
      <c r="O22" s="78">
        <v>234.76000000000002</v>
      </c>
      <c r="P22" s="78">
        <v>240.18</v>
      </c>
      <c r="Q22" s="78">
        <v>257.84000000000003</v>
      </c>
      <c r="R22" s="78">
        <v>269.42</v>
      </c>
      <c r="S22" s="78">
        <v>274.95</v>
      </c>
      <c r="T22" s="78">
        <v>336.12</v>
      </c>
      <c r="V22" s="69">
        <f t="shared" si="0"/>
        <v>-2.3854744589901999</v>
      </c>
      <c r="W22" s="69">
        <v>-12.182261634719382</v>
      </c>
      <c r="X22" s="69">
        <v>-3.679536955654239</v>
      </c>
      <c r="Y22" s="69">
        <v>5.1585287024646043</v>
      </c>
      <c r="Z22" s="69"/>
      <c r="AA22" s="69"/>
      <c r="AB22" s="69"/>
      <c r="AC22" s="69"/>
      <c r="AD22" s="69"/>
      <c r="AE22" s="69">
        <v>22.247681396617576</v>
      </c>
    </row>
    <row r="23" spans="1:31" ht="18.75" customHeight="1">
      <c r="A23" s="85" t="s">
        <v>97</v>
      </c>
      <c r="B23" s="78">
        <v>490.61</v>
      </c>
      <c r="C23" s="78">
        <v>447.9</v>
      </c>
      <c r="D23" s="78">
        <v>397.67</v>
      </c>
      <c r="E23" s="78">
        <v>369.75</v>
      </c>
      <c r="F23" s="78">
        <v>317.64</v>
      </c>
      <c r="G23" s="78">
        <v>249.02</v>
      </c>
      <c r="H23" s="78">
        <v>276.64</v>
      </c>
      <c r="I23" s="78">
        <v>255.29</v>
      </c>
      <c r="J23" s="78">
        <v>254.65</v>
      </c>
      <c r="K23" s="78">
        <v>192.9</v>
      </c>
      <c r="L23" s="78">
        <v>204.63</v>
      </c>
      <c r="M23" s="78">
        <v>229.67</v>
      </c>
      <c r="N23" s="78">
        <v>211.57</v>
      </c>
      <c r="O23" s="78">
        <v>209.33</v>
      </c>
      <c r="P23" s="78">
        <v>214.79</v>
      </c>
      <c r="Q23" s="78">
        <v>232.27</v>
      </c>
      <c r="R23" s="78">
        <v>245.75</v>
      </c>
      <c r="S23" s="78">
        <v>251.31</v>
      </c>
      <c r="T23" s="78">
        <v>314.33</v>
      </c>
      <c r="V23" s="69">
        <f t="shared" si="0"/>
        <v>-2.4430302632253875</v>
      </c>
      <c r="W23" s="69">
        <v>-12.682847087934002</v>
      </c>
      <c r="X23" s="69">
        <v>-3.8505033328371407</v>
      </c>
      <c r="Y23" s="69">
        <v>5.5120512107439845</v>
      </c>
      <c r="Z23" s="69"/>
      <c r="AA23" s="69"/>
      <c r="AB23" s="69"/>
      <c r="AC23" s="69"/>
      <c r="AD23" s="69"/>
      <c r="AE23" s="69">
        <v>25.076598623214348</v>
      </c>
    </row>
    <row r="24" spans="1:31" ht="18.75" customHeight="1">
      <c r="A24" s="85" t="s">
        <v>98</v>
      </c>
      <c r="B24" s="78">
        <v>7.53</v>
      </c>
      <c r="C24" s="78">
        <v>7.36</v>
      </c>
      <c r="D24" s="78">
        <v>5.79</v>
      </c>
      <c r="E24" s="78">
        <v>5.77</v>
      </c>
      <c r="F24" s="78">
        <v>5.31</v>
      </c>
      <c r="G24" s="78">
        <v>7.37</v>
      </c>
      <c r="H24" s="78">
        <v>6.21</v>
      </c>
      <c r="I24" s="78">
        <v>4.96</v>
      </c>
      <c r="J24" s="78">
        <v>4.0199999999999996</v>
      </c>
      <c r="K24" s="78">
        <v>3.92</v>
      </c>
      <c r="L24" s="78">
        <v>4.22</v>
      </c>
      <c r="M24" s="78">
        <v>4.62</v>
      </c>
      <c r="N24" s="78">
        <v>5.47</v>
      </c>
      <c r="O24" s="78">
        <v>6.93</v>
      </c>
      <c r="P24" s="78">
        <v>6.62</v>
      </c>
      <c r="Q24" s="78">
        <v>6.32</v>
      </c>
      <c r="R24" s="78">
        <v>5.0999999999999996</v>
      </c>
      <c r="S24" s="78">
        <v>5.8</v>
      </c>
      <c r="T24" s="78">
        <v>4.5599999999999996</v>
      </c>
      <c r="V24" s="69">
        <f t="shared" si="0"/>
        <v>-2.7480482565170106</v>
      </c>
      <c r="W24" s="69">
        <v>-0.42862547983443244</v>
      </c>
      <c r="X24" s="69">
        <v>-10.552338156419284</v>
      </c>
      <c r="Y24" s="69">
        <v>0.97329974409268161</v>
      </c>
      <c r="Z24" s="69"/>
      <c r="AA24" s="69"/>
      <c r="AB24" s="69"/>
      <c r="AC24" s="69"/>
      <c r="AD24" s="69"/>
      <c r="AE24" s="69">
        <v>-21.379310344827591</v>
      </c>
    </row>
    <row r="25" spans="1:31" ht="18.75" customHeight="1">
      <c r="A25" s="85" t="s">
        <v>99</v>
      </c>
      <c r="B25" s="78">
        <v>20.94</v>
      </c>
      <c r="C25" s="78">
        <v>16.39</v>
      </c>
      <c r="D25" s="78">
        <v>13.53</v>
      </c>
      <c r="E25" s="78">
        <v>13.74</v>
      </c>
      <c r="F25" s="78">
        <v>16.05</v>
      </c>
      <c r="G25" s="78">
        <v>14.72</v>
      </c>
      <c r="H25" s="78">
        <v>14.76</v>
      </c>
      <c r="I25" s="78">
        <v>15.44</v>
      </c>
      <c r="J25" s="78">
        <v>15</v>
      </c>
      <c r="K25" s="78">
        <v>14.54</v>
      </c>
      <c r="L25" s="78">
        <v>15.92</v>
      </c>
      <c r="M25" s="78">
        <v>16.46</v>
      </c>
      <c r="N25" s="78">
        <v>17.27</v>
      </c>
      <c r="O25" s="78">
        <v>18.5</v>
      </c>
      <c r="P25" s="78">
        <v>18.77</v>
      </c>
      <c r="Q25" s="78">
        <v>19.25</v>
      </c>
      <c r="R25" s="78">
        <v>18.57</v>
      </c>
      <c r="S25" s="78">
        <v>17.84</v>
      </c>
      <c r="T25" s="78">
        <v>17.23</v>
      </c>
      <c r="V25" s="69">
        <f t="shared" si="0"/>
        <v>-1.0775367232536026</v>
      </c>
      <c r="W25" s="69">
        <v>-6.806370387358851</v>
      </c>
      <c r="X25" s="69">
        <v>1.5797291919505518</v>
      </c>
      <c r="Y25" s="69">
        <v>0.99334966309554407</v>
      </c>
      <c r="Z25" s="69"/>
      <c r="AA25" s="69"/>
      <c r="AB25" s="69"/>
      <c r="AC25" s="69"/>
      <c r="AD25" s="69"/>
      <c r="AE25" s="69">
        <v>-3.419282511210759</v>
      </c>
    </row>
    <row r="26" spans="1:31" ht="18.75" customHeight="1">
      <c r="A26" s="86" t="s">
        <v>100</v>
      </c>
      <c r="B26" s="79">
        <v>283.75</v>
      </c>
      <c r="C26" s="79">
        <v>234.37</v>
      </c>
      <c r="D26" s="79">
        <v>203.41</v>
      </c>
      <c r="E26" s="79">
        <v>212.26</v>
      </c>
      <c r="F26" s="79">
        <v>255.75</v>
      </c>
      <c r="G26" s="79">
        <v>256.95999999999998</v>
      </c>
      <c r="H26" s="79">
        <v>246.47</v>
      </c>
      <c r="I26" s="79">
        <v>241.87</v>
      </c>
      <c r="J26" s="79">
        <v>234.85999999999999</v>
      </c>
      <c r="K26" s="79">
        <v>237.04</v>
      </c>
      <c r="L26" s="79">
        <v>255.39</v>
      </c>
      <c r="M26" s="79">
        <v>264.02</v>
      </c>
      <c r="N26" s="79">
        <v>282.90999999999997</v>
      </c>
      <c r="O26" s="79">
        <v>311.95</v>
      </c>
      <c r="P26" s="79">
        <v>303.78000000000003</v>
      </c>
      <c r="Q26" s="79">
        <v>312.29999999999995</v>
      </c>
      <c r="R26" s="79">
        <v>292.48</v>
      </c>
      <c r="S26" s="79">
        <v>326.20000000000005</v>
      </c>
      <c r="T26" s="79">
        <v>397.09</v>
      </c>
      <c r="V26" s="75">
        <f t="shared" si="0"/>
        <v>1.8845905458618972</v>
      </c>
      <c r="W26" s="75">
        <v>-1.9639215489469564</v>
      </c>
      <c r="X26" s="75">
        <v>-0.12249775405918095</v>
      </c>
      <c r="Y26" s="75">
        <v>5.6721716856309445</v>
      </c>
      <c r="Z26" s="69"/>
      <c r="AA26" s="75"/>
      <c r="AB26" s="75"/>
      <c r="AC26" s="75"/>
      <c r="AD26" s="75"/>
      <c r="AE26" s="75">
        <v>21.732066217044732</v>
      </c>
    </row>
    <row r="27" spans="1:31" ht="18.75" customHeight="1">
      <c r="A27" s="84" t="s">
        <v>101</v>
      </c>
      <c r="B27" s="78">
        <v>81.099999999999994</v>
      </c>
      <c r="C27" s="78">
        <v>78.709999999999994</v>
      </c>
      <c r="D27" s="78">
        <v>69.19</v>
      </c>
      <c r="E27" s="78">
        <v>66.92</v>
      </c>
      <c r="F27" s="78">
        <v>77.959999999999994</v>
      </c>
      <c r="G27" s="78">
        <v>95.11</v>
      </c>
      <c r="H27" s="78">
        <v>87.44</v>
      </c>
      <c r="I27" s="78">
        <v>77.94</v>
      </c>
      <c r="J27" s="78">
        <v>77.88</v>
      </c>
      <c r="K27" s="78">
        <v>90.07</v>
      </c>
      <c r="L27" s="78">
        <v>94.45</v>
      </c>
      <c r="M27" s="78">
        <v>96.6</v>
      </c>
      <c r="N27" s="78">
        <v>107</v>
      </c>
      <c r="O27" s="78">
        <v>124.38</v>
      </c>
      <c r="P27" s="78">
        <v>117.01</v>
      </c>
      <c r="Q27" s="78">
        <v>118.88</v>
      </c>
      <c r="R27" s="78">
        <v>104.48</v>
      </c>
      <c r="S27" s="78">
        <v>100.68</v>
      </c>
      <c r="T27" s="78">
        <v>88.27</v>
      </c>
      <c r="V27" s="69">
        <f t="shared" si="0"/>
        <v>0.47176118286975655</v>
      </c>
      <c r="W27" s="69">
        <v>3.2383525311391104</v>
      </c>
      <c r="X27" s="69">
        <v>-0.13917351464941552</v>
      </c>
      <c r="Y27" s="69">
        <v>-0.8423111986407994</v>
      </c>
      <c r="Z27" s="69"/>
      <c r="AA27" s="69"/>
      <c r="AB27" s="69"/>
      <c r="AC27" s="69"/>
      <c r="AD27" s="69"/>
      <c r="AE27" s="69">
        <v>-12.326181962653964</v>
      </c>
    </row>
    <row r="28" spans="1:31" ht="18.75" customHeight="1">
      <c r="A28" s="84" t="s">
        <v>102</v>
      </c>
      <c r="B28" s="78">
        <v>202.65</v>
      </c>
      <c r="C28" s="78">
        <v>155.66</v>
      </c>
      <c r="D28" s="78">
        <v>134.22</v>
      </c>
      <c r="E28" s="78">
        <v>145.34</v>
      </c>
      <c r="F28" s="78">
        <v>177.79</v>
      </c>
      <c r="G28" s="78">
        <v>161.85</v>
      </c>
      <c r="H28" s="78">
        <v>159.03</v>
      </c>
      <c r="I28" s="78">
        <v>163.93</v>
      </c>
      <c r="J28" s="78">
        <v>156.97999999999999</v>
      </c>
      <c r="K28" s="78">
        <v>146.97</v>
      </c>
      <c r="L28" s="78">
        <v>160.94</v>
      </c>
      <c r="M28" s="78">
        <v>167.42</v>
      </c>
      <c r="N28" s="78">
        <v>175.91</v>
      </c>
      <c r="O28" s="78">
        <v>187.57</v>
      </c>
      <c r="P28" s="78">
        <v>186.77</v>
      </c>
      <c r="Q28" s="78">
        <v>193.42</v>
      </c>
      <c r="R28" s="78">
        <v>188</v>
      </c>
      <c r="S28" s="78">
        <v>225.52</v>
      </c>
      <c r="T28" s="78">
        <v>308.82</v>
      </c>
      <c r="V28" s="69">
        <f t="shared" si="0"/>
        <v>2.3680377043940659</v>
      </c>
      <c r="W28" s="69">
        <v>-4.3966260835503812</v>
      </c>
      <c r="X28" s="69">
        <v>-0.11270355486953099</v>
      </c>
      <c r="Y28" s="69">
        <v>8.4876189880236819</v>
      </c>
      <c r="Z28" s="69"/>
      <c r="AA28" s="69"/>
      <c r="AB28" s="69"/>
      <c r="AC28" s="69"/>
      <c r="AD28" s="69"/>
      <c r="AE28" s="69">
        <v>36.936857041504069</v>
      </c>
    </row>
    <row r="29" spans="1:31" ht="18.75" customHeight="1">
      <c r="A29" s="86" t="s">
        <v>103</v>
      </c>
      <c r="B29" s="79">
        <v>63.63</v>
      </c>
      <c r="C29" s="79">
        <v>51.66</v>
      </c>
      <c r="D29" s="79">
        <v>45.08</v>
      </c>
      <c r="E29" s="79">
        <v>47.33</v>
      </c>
      <c r="F29" s="79">
        <v>58.01</v>
      </c>
      <c r="G29" s="79">
        <v>58</v>
      </c>
      <c r="H29" s="79">
        <v>56.18</v>
      </c>
      <c r="I29" s="79">
        <v>56</v>
      </c>
      <c r="J29" s="79">
        <v>54.37</v>
      </c>
      <c r="K29" s="79">
        <v>52.71</v>
      </c>
      <c r="L29" s="79">
        <v>59.23</v>
      </c>
      <c r="M29" s="79">
        <v>61.36</v>
      </c>
      <c r="N29" s="79">
        <v>66.95</v>
      </c>
      <c r="O29" s="79">
        <v>73.16</v>
      </c>
      <c r="P29" s="79">
        <v>72.92</v>
      </c>
      <c r="Q29" s="79">
        <v>73.28</v>
      </c>
      <c r="R29" s="79">
        <v>71.92</v>
      </c>
      <c r="S29" s="79">
        <v>80.11</v>
      </c>
      <c r="T29" s="79">
        <v>99.46</v>
      </c>
      <c r="V29" s="75">
        <f t="shared" si="0"/>
        <v>2.5125483022042427</v>
      </c>
      <c r="W29" s="75">
        <v>-1.8357813610643481</v>
      </c>
      <c r="X29" s="75">
        <v>0.42058518218590635</v>
      </c>
      <c r="Y29" s="75">
        <v>6.6935929166018315</v>
      </c>
      <c r="Z29" s="69"/>
      <c r="AA29" s="75"/>
      <c r="AB29" s="75"/>
      <c r="AC29" s="75"/>
      <c r="AD29" s="75"/>
      <c r="AE29" s="75">
        <v>24.154287854200469</v>
      </c>
    </row>
    <row r="30" spans="1:31">
      <c r="A30" s="219" t="s">
        <v>32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31">
      <c r="A31" s="306" t="s">
        <v>172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219"/>
      <c r="R31" s="219"/>
      <c r="S31" s="219"/>
      <c r="T31" s="227"/>
    </row>
    <row r="32" spans="1:31">
      <c r="A32" s="219" t="s">
        <v>173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27"/>
    </row>
    <row r="33" spans="1:31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27"/>
    </row>
    <row r="34" spans="1:31" ht="40.5" customHeight="1">
      <c r="A34" s="309" t="s">
        <v>211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68"/>
      <c r="R34" s="68"/>
      <c r="S34" s="68"/>
      <c r="T34" s="68"/>
    </row>
    <row r="35" spans="1:31" ht="32.25" customHeight="1">
      <c r="A35" s="237"/>
      <c r="B35" s="302">
        <v>2000</v>
      </c>
      <c r="C35" s="302">
        <v>2001</v>
      </c>
      <c r="D35" s="302">
        <v>2002</v>
      </c>
      <c r="E35" s="302">
        <v>2003</v>
      </c>
      <c r="F35" s="302">
        <v>2004</v>
      </c>
      <c r="G35" s="302">
        <v>2005</v>
      </c>
      <c r="H35" s="302">
        <v>2006</v>
      </c>
      <c r="I35" s="302">
        <v>2007</v>
      </c>
      <c r="J35" s="302">
        <v>2008</v>
      </c>
      <c r="K35" s="302">
        <v>2009</v>
      </c>
      <c r="L35" s="302">
        <v>2010</v>
      </c>
      <c r="M35" s="302">
        <v>2011</v>
      </c>
      <c r="N35" s="307">
        <v>2012</v>
      </c>
      <c r="O35" s="307">
        <v>2013</v>
      </c>
      <c r="P35" s="302" t="s">
        <v>104</v>
      </c>
      <c r="Q35" s="302">
        <v>2015</v>
      </c>
      <c r="R35" s="302">
        <v>2016</v>
      </c>
      <c r="S35" s="302">
        <v>2017</v>
      </c>
      <c r="T35" s="302" t="s">
        <v>106</v>
      </c>
      <c r="U35" s="71"/>
      <c r="V35" s="304" t="s">
        <v>195</v>
      </c>
      <c r="W35" s="305"/>
      <c r="X35" s="305"/>
      <c r="Y35" s="305"/>
      <c r="Z35" s="72"/>
      <c r="AA35" s="305" t="s">
        <v>18</v>
      </c>
      <c r="AB35" s="305"/>
      <c r="AC35" s="305"/>
      <c r="AD35" s="305"/>
      <c r="AE35" s="305"/>
    </row>
    <row r="36" spans="1:31" s="71" customFormat="1" ht="14.25" customHeight="1">
      <c r="A36" s="238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V36" s="239" t="s">
        <v>107</v>
      </c>
      <c r="W36" s="239" t="s">
        <v>19</v>
      </c>
      <c r="X36" s="239" t="s">
        <v>20</v>
      </c>
      <c r="Y36" s="239" t="s">
        <v>108</v>
      </c>
      <c r="Z36" s="73"/>
      <c r="AA36" s="239" t="s">
        <v>21</v>
      </c>
      <c r="AB36" s="239" t="s">
        <v>19</v>
      </c>
      <c r="AC36" s="239" t="s">
        <v>20</v>
      </c>
      <c r="AD36" s="239" t="s">
        <v>22</v>
      </c>
      <c r="AE36" s="239" t="s">
        <v>109</v>
      </c>
    </row>
    <row r="37" spans="1:31" ht="18.75" customHeight="1">
      <c r="A37" s="81" t="s">
        <v>84</v>
      </c>
      <c r="B37" s="76">
        <v>1304.3399999999999</v>
      </c>
      <c r="C37" s="76">
        <v>1049.0899999999999</v>
      </c>
      <c r="D37" s="76">
        <v>1110.08</v>
      </c>
      <c r="E37" s="76">
        <v>1060.52</v>
      </c>
      <c r="F37" s="76">
        <v>1072.3</v>
      </c>
      <c r="G37" s="76">
        <v>1122.72</v>
      </c>
      <c r="H37" s="76">
        <v>1117.8599999999999</v>
      </c>
      <c r="I37" s="76">
        <v>1071.24</v>
      </c>
      <c r="J37" s="76">
        <v>1028.21</v>
      </c>
      <c r="K37" s="76">
        <v>1088.6099999999999</v>
      </c>
      <c r="L37" s="76">
        <v>1172.3399999999999</v>
      </c>
      <c r="M37" s="76">
        <v>1213.04</v>
      </c>
      <c r="N37" s="76">
        <v>1247.24</v>
      </c>
      <c r="O37" s="76">
        <v>1257.8</v>
      </c>
      <c r="P37" s="76">
        <v>1229.8</v>
      </c>
      <c r="Q37" s="76">
        <v>1283.47</v>
      </c>
      <c r="R37" s="76">
        <v>1268.8699999999999</v>
      </c>
      <c r="S37" s="76">
        <v>1245.96</v>
      </c>
      <c r="T37" s="76">
        <v>1263.8499999999999</v>
      </c>
      <c r="V37" s="77">
        <v>-0.17503856139096108</v>
      </c>
      <c r="W37" s="77">
        <v>-2.954337481541669</v>
      </c>
      <c r="X37" s="77">
        <v>0.86870026931733513</v>
      </c>
      <c r="Y37" s="77">
        <v>0.94393808603434604</v>
      </c>
      <c r="Z37" s="69"/>
      <c r="AA37" s="69"/>
      <c r="AB37" s="69"/>
      <c r="AC37" s="69"/>
      <c r="AD37" s="69"/>
      <c r="AE37" s="77">
        <v>1.4358406369385752</v>
      </c>
    </row>
    <row r="38" spans="1:31" ht="18.75" customHeight="1">
      <c r="A38" s="83" t="s">
        <v>85</v>
      </c>
      <c r="B38" s="79">
        <v>1005.52</v>
      </c>
      <c r="C38" s="79">
        <v>791.89</v>
      </c>
      <c r="D38" s="79">
        <v>861.7</v>
      </c>
      <c r="E38" s="79">
        <v>803.18</v>
      </c>
      <c r="F38" s="79">
        <v>788.24</v>
      </c>
      <c r="G38" s="79">
        <v>813.73</v>
      </c>
      <c r="H38" s="79">
        <v>818.2</v>
      </c>
      <c r="I38" s="79">
        <v>780.12</v>
      </c>
      <c r="J38" s="79">
        <v>750.74</v>
      </c>
      <c r="K38" s="79">
        <v>809.21</v>
      </c>
      <c r="L38" s="79">
        <v>854.98</v>
      </c>
      <c r="M38" s="79">
        <v>892.33</v>
      </c>
      <c r="N38" s="79">
        <v>897.56</v>
      </c>
      <c r="O38" s="79">
        <v>879.61</v>
      </c>
      <c r="P38" s="79">
        <v>857.53</v>
      </c>
      <c r="Q38" s="79">
        <v>914.54</v>
      </c>
      <c r="R38" s="79">
        <v>904.47</v>
      </c>
      <c r="S38" s="79">
        <v>864.66</v>
      </c>
      <c r="T38" s="79">
        <v>828.86</v>
      </c>
      <c r="V38" s="75">
        <v>-1.0676422345291092</v>
      </c>
      <c r="W38" s="75">
        <v>-4.1443044522861516</v>
      </c>
      <c r="X38" s="75">
        <v>0.99389588458493883</v>
      </c>
      <c r="Y38" s="75">
        <v>-0.38708406750144198</v>
      </c>
      <c r="Z38" s="69"/>
      <c r="AA38" s="75"/>
      <c r="AB38" s="75"/>
      <c r="AC38" s="75"/>
      <c r="AD38" s="75"/>
      <c r="AE38" s="75">
        <v>-4.1403557467675105</v>
      </c>
    </row>
    <row r="39" spans="1:31" ht="18.75" customHeight="1">
      <c r="A39" s="84" t="s">
        <v>86</v>
      </c>
      <c r="B39" s="78">
        <v>261.08999999999997</v>
      </c>
      <c r="C39" s="78">
        <v>40.03</v>
      </c>
      <c r="D39" s="78">
        <v>213.61</v>
      </c>
      <c r="E39" s="78">
        <v>147.81</v>
      </c>
      <c r="F39" s="78">
        <v>90.98</v>
      </c>
      <c r="G39" s="78">
        <v>202.08</v>
      </c>
      <c r="H39" s="78">
        <v>173.41</v>
      </c>
      <c r="I39" s="78">
        <v>107.17</v>
      </c>
      <c r="J39" s="78">
        <v>76.25</v>
      </c>
      <c r="K39" s="78">
        <v>133.47999999999999</v>
      </c>
      <c r="L39" s="78">
        <v>132.44</v>
      </c>
      <c r="M39" s="78">
        <v>141.91999999999999</v>
      </c>
      <c r="N39" s="78">
        <v>132.37</v>
      </c>
      <c r="O39" s="78">
        <v>119.72</v>
      </c>
      <c r="P39" s="78">
        <v>117.3</v>
      </c>
      <c r="Q39" s="78">
        <v>142.27000000000001</v>
      </c>
      <c r="R39" s="78">
        <v>133.13</v>
      </c>
      <c r="S39" s="78">
        <v>89.83</v>
      </c>
      <c r="T39" s="78">
        <v>57.42</v>
      </c>
      <c r="V39" s="69">
        <v>-8.0695029369914693</v>
      </c>
      <c r="W39" s="69">
        <v>-4.9949657202777553</v>
      </c>
      <c r="X39" s="69">
        <v>-8.1034583670224656</v>
      </c>
      <c r="Y39" s="69">
        <v>-9.9195593412142458</v>
      </c>
      <c r="Z39" s="69"/>
      <c r="AA39" s="69"/>
      <c r="AB39" s="69"/>
      <c r="AC39" s="69"/>
      <c r="AD39" s="69"/>
      <c r="AE39" s="69">
        <v>-36.079260826004671</v>
      </c>
    </row>
    <row r="40" spans="1:31" ht="18.75" customHeight="1">
      <c r="A40" s="84" t="s">
        <v>87</v>
      </c>
      <c r="B40" s="78">
        <v>191.09</v>
      </c>
      <c r="C40" s="78">
        <v>142.04</v>
      </c>
      <c r="D40" s="78">
        <v>119.88</v>
      </c>
      <c r="E40" s="78">
        <v>128.36000000000001</v>
      </c>
      <c r="F40" s="78">
        <v>139.77000000000001</v>
      </c>
      <c r="G40" s="78">
        <v>129.93</v>
      </c>
      <c r="H40" s="78">
        <v>130.77000000000001</v>
      </c>
      <c r="I40" s="78">
        <v>136.91999999999999</v>
      </c>
      <c r="J40" s="78">
        <v>124.79</v>
      </c>
      <c r="K40" s="78">
        <v>134.93</v>
      </c>
      <c r="L40" s="78">
        <v>141.83000000000001</v>
      </c>
      <c r="M40" s="78">
        <v>144.91</v>
      </c>
      <c r="N40" s="78">
        <v>144.1</v>
      </c>
      <c r="O40" s="78">
        <v>146.01</v>
      </c>
      <c r="P40" s="78">
        <v>147.58000000000001</v>
      </c>
      <c r="Q40" s="78">
        <v>149.04</v>
      </c>
      <c r="R40" s="78">
        <v>151.62</v>
      </c>
      <c r="S40" s="78">
        <v>162.41</v>
      </c>
      <c r="T40" s="78">
        <v>165.22</v>
      </c>
      <c r="V40" s="69">
        <v>-0.80489105428390717</v>
      </c>
      <c r="W40" s="69">
        <v>-7.4248774568465015</v>
      </c>
      <c r="X40" s="69">
        <v>1.7681155898448875</v>
      </c>
      <c r="Y40" s="69">
        <v>1.9264302737447725</v>
      </c>
      <c r="Z40" s="69"/>
      <c r="AA40" s="69"/>
      <c r="AB40" s="69"/>
      <c r="AC40" s="69"/>
      <c r="AD40" s="69"/>
      <c r="AE40" s="69">
        <v>1.7301890277692276</v>
      </c>
    </row>
    <row r="41" spans="1:31" ht="18.75" customHeight="1">
      <c r="A41" s="85" t="s">
        <v>88</v>
      </c>
      <c r="B41" s="78">
        <v>162.04</v>
      </c>
      <c r="C41" s="78">
        <v>116.07</v>
      </c>
      <c r="D41" s="78">
        <v>101.22</v>
      </c>
      <c r="E41" s="78">
        <v>107.98</v>
      </c>
      <c r="F41" s="78">
        <v>100.25</v>
      </c>
      <c r="G41" s="78">
        <v>108.25</v>
      </c>
      <c r="H41" s="78">
        <v>109.48</v>
      </c>
      <c r="I41" s="78">
        <v>114.95</v>
      </c>
      <c r="J41" s="78">
        <v>103.51</v>
      </c>
      <c r="K41" s="78">
        <v>112.33</v>
      </c>
      <c r="L41" s="78">
        <v>119.07</v>
      </c>
      <c r="M41" s="78">
        <v>121.45</v>
      </c>
      <c r="N41" s="78">
        <v>121.93</v>
      </c>
      <c r="O41" s="78">
        <v>123.15</v>
      </c>
      <c r="P41" s="78">
        <v>126.84</v>
      </c>
      <c r="Q41" s="78">
        <v>128.11000000000001</v>
      </c>
      <c r="R41" s="78">
        <v>130.66999999999999</v>
      </c>
      <c r="S41" s="78">
        <v>142.41999999999999</v>
      </c>
      <c r="T41" s="78">
        <v>145.27000000000001</v>
      </c>
      <c r="V41" s="69">
        <v>-0.60510150002812679</v>
      </c>
      <c r="W41" s="69">
        <v>-7.75111319459808</v>
      </c>
      <c r="X41" s="69">
        <v>1.9236316659449137</v>
      </c>
      <c r="Y41" s="69">
        <v>2.5171909950901794</v>
      </c>
      <c r="Z41" s="69"/>
      <c r="AA41" s="69"/>
      <c r="AB41" s="69"/>
      <c r="AC41" s="69"/>
      <c r="AD41" s="69"/>
      <c r="AE41" s="69">
        <v>2.0011234377194373</v>
      </c>
    </row>
    <row r="42" spans="1:31" ht="18.75" customHeight="1">
      <c r="A42" s="85" t="s">
        <v>89</v>
      </c>
      <c r="B42" s="78">
        <v>26.64</v>
      </c>
      <c r="C42" s="78">
        <v>22.12</v>
      </c>
      <c r="D42" s="78">
        <v>14.91</v>
      </c>
      <c r="E42" s="78">
        <v>16.95</v>
      </c>
      <c r="F42" s="78">
        <v>33.79</v>
      </c>
      <c r="G42" s="78">
        <v>15.51</v>
      </c>
      <c r="H42" s="78">
        <v>15.2</v>
      </c>
      <c r="I42" s="78">
        <v>15.95</v>
      </c>
      <c r="J42" s="78">
        <v>15.15</v>
      </c>
      <c r="K42" s="78">
        <v>16.52</v>
      </c>
      <c r="L42" s="78">
        <v>16.68</v>
      </c>
      <c r="M42" s="78">
        <v>17.670000000000002</v>
      </c>
      <c r="N42" s="78">
        <v>16.61</v>
      </c>
      <c r="O42" s="78">
        <v>17.64</v>
      </c>
      <c r="P42" s="78">
        <v>15.88</v>
      </c>
      <c r="Q42" s="78">
        <v>15.72</v>
      </c>
      <c r="R42" s="78">
        <v>15.25</v>
      </c>
      <c r="S42" s="78">
        <v>13.73</v>
      </c>
      <c r="T42" s="78">
        <v>13.86</v>
      </c>
      <c r="V42" s="69">
        <v>-3.5649422291840427</v>
      </c>
      <c r="W42" s="69">
        <v>-10.253914367801453</v>
      </c>
      <c r="X42" s="69">
        <v>1.465137841066233</v>
      </c>
      <c r="Y42" s="69">
        <v>-2.2884510266848013</v>
      </c>
      <c r="Z42" s="69"/>
      <c r="AA42" s="69"/>
      <c r="AB42" s="69"/>
      <c r="AC42" s="69"/>
      <c r="AD42" s="69"/>
      <c r="AE42" s="69">
        <v>0.94683175528040064</v>
      </c>
    </row>
    <row r="43" spans="1:31" ht="18.75" customHeight="1">
      <c r="A43" s="85" t="s">
        <v>90</v>
      </c>
      <c r="B43" s="78">
        <v>5.72</v>
      </c>
      <c r="C43" s="78">
        <v>5.73</v>
      </c>
      <c r="D43" s="78">
        <v>5.73</v>
      </c>
      <c r="E43" s="78">
        <v>5.73</v>
      </c>
      <c r="F43" s="78">
        <v>5.73</v>
      </c>
      <c r="G43" s="78">
        <v>5.73</v>
      </c>
      <c r="H43" s="78">
        <v>5.73</v>
      </c>
      <c r="I43" s="78">
        <v>5.7</v>
      </c>
      <c r="J43" s="78">
        <v>5.73</v>
      </c>
      <c r="K43" s="78">
        <v>5.73</v>
      </c>
      <c r="L43" s="78">
        <v>5.8</v>
      </c>
      <c r="M43" s="78">
        <v>5.45</v>
      </c>
      <c r="N43" s="78">
        <v>5.34</v>
      </c>
      <c r="O43" s="78">
        <v>5.03</v>
      </c>
      <c r="P43" s="78">
        <v>4.88</v>
      </c>
      <c r="Q43" s="78">
        <v>5.23</v>
      </c>
      <c r="R43" s="78">
        <v>5.7</v>
      </c>
      <c r="S43" s="78">
        <v>6.26</v>
      </c>
      <c r="T43" s="78">
        <v>6.12</v>
      </c>
      <c r="V43" s="69">
        <v>0.37622423736258792</v>
      </c>
      <c r="W43" s="69">
        <v>3.4940609508260501E-2</v>
      </c>
      <c r="X43" s="69">
        <v>0.2431428504743316</v>
      </c>
      <c r="Y43" s="69">
        <v>0.67356052109164288</v>
      </c>
      <c r="Z43" s="69"/>
      <c r="AA43" s="69"/>
      <c r="AB43" s="69"/>
      <c r="AC43" s="69"/>
      <c r="AD43" s="69"/>
      <c r="AE43" s="69">
        <v>-2.2364217252396115</v>
      </c>
    </row>
    <row r="44" spans="1:31" ht="18.75" customHeight="1">
      <c r="A44" s="84" t="s">
        <v>91</v>
      </c>
      <c r="B44" s="78">
        <v>204.54</v>
      </c>
      <c r="C44" s="78">
        <v>178.93</v>
      </c>
      <c r="D44" s="78">
        <v>198.43</v>
      </c>
      <c r="E44" s="78">
        <v>228.58</v>
      </c>
      <c r="F44" s="78">
        <v>249.33</v>
      </c>
      <c r="G44" s="78">
        <v>244.64</v>
      </c>
      <c r="H44" s="78">
        <v>248.34</v>
      </c>
      <c r="I44" s="78">
        <v>258.70999999999998</v>
      </c>
      <c r="J44" s="78">
        <v>253.02</v>
      </c>
      <c r="K44" s="78">
        <v>240.36</v>
      </c>
      <c r="L44" s="78">
        <v>268.8</v>
      </c>
      <c r="M44" s="78">
        <v>274.04000000000002</v>
      </c>
      <c r="N44" s="78">
        <v>290.17</v>
      </c>
      <c r="O44" s="78">
        <v>303.83999999999997</v>
      </c>
      <c r="P44" s="78">
        <v>294.55</v>
      </c>
      <c r="Q44" s="78">
        <v>309.11</v>
      </c>
      <c r="R44" s="78">
        <v>299.62</v>
      </c>
      <c r="S44" s="78">
        <v>303.5</v>
      </c>
      <c r="T44" s="78">
        <v>288.58999999999997</v>
      </c>
      <c r="V44" s="69">
        <v>1.9308682823232504</v>
      </c>
      <c r="W44" s="69">
        <v>3.6453549740775415</v>
      </c>
      <c r="X44" s="69">
        <v>1.9014489318080807</v>
      </c>
      <c r="Y44" s="69">
        <v>0.89194668626368934</v>
      </c>
      <c r="Z44" s="69"/>
      <c r="AA44" s="69"/>
      <c r="AB44" s="69"/>
      <c r="AC44" s="69"/>
      <c r="AD44" s="69"/>
      <c r="AE44" s="69">
        <v>-4.9126853377265318</v>
      </c>
    </row>
    <row r="45" spans="1:31" ht="18.75" customHeight="1">
      <c r="A45" s="85" t="s">
        <v>92</v>
      </c>
      <c r="B45" s="78">
        <v>2.34</v>
      </c>
      <c r="C45" s="78">
        <v>1.95</v>
      </c>
      <c r="D45" s="78">
        <v>4.4000000000000004</v>
      </c>
      <c r="E45" s="78">
        <v>10.58</v>
      </c>
      <c r="F45" s="78">
        <v>6.13</v>
      </c>
      <c r="G45" s="78">
        <v>6.37</v>
      </c>
      <c r="H45" s="78">
        <v>5.14</v>
      </c>
      <c r="I45" s="78">
        <v>5.9</v>
      </c>
      <c r="J45" s="78">
        <v>5.72</v>
      </c>
      <c r="K45" s="78">
        <v>5.32</v>
      </c>
      <c r="L45" s="78">
        <v>5.75</v>
      </c>
      <c r="M45" s="78">
        <v>5.87</v>
      </c>
      <c r="N45" s="78">
        <v>5.81</v>
      </c>
      <c r="O45" s="78">
        <v>5.23</v>
      </c>
      <c r="P45" s="78">
        <v>4.71</v>
      </c>
      <c r="Q45" s="78">
        <v>4.8499999999999996</v>
      </c>
      <c r="R45" s="78">
        <v>4.6100000000000003</v>
      </c>
      <c r="S45" s="78">
        <v>4.6100000000000003</v>
      </c>
      <c r="T45" s="78">
        <v>4.66</v>
      </c>
      <c r="V45" s="69">
        <v>3.9011989012840642</v>
      </c>
      <c r="W45" s="69">
        <v>22.175665962439474</v>
      </c>
      <c r="X45" s="69">
        <v>-2.0271633672403921</v>
      </c>
      <c r="Y45" s="69">
        <v>-2.5930917081700811</v>
      </c>
      <c r="Z45" s="69"/>
      <c r="AA45" s="69"/>
      <c r="AB45" s="69"/>
      <c r="AC45" s="69"/>
      <c r="AD45" s="69"/>
      <c r="AE45" s="69">
        <v>1.0845986984815579</v>
      </c>
    </row>
    <row r="46" spans="1:31" ht="18.75" customHeight="1">
      <c r="A46" s="85" t="s">
        <v>93</v>
      </c>
      <c r="B46" s="78">
        <v>201.21</v>
      </c>
      <c r="C46" s="78">
        <v>175.79</v>
      </c>
      <c r="D46" s="78">
        <v>192.31</v>
      </c>
      <c r="E46" s="78">
        <v>214.58</v>
      </c>
      <c r="F46" s="78">
        <v>241.36</v>
      </c>
      <c r="G46" s="78">
        <v>236.34</v>
      </c>
      <c r="H46" s="78">
        <v>241.53</v>
      </c>
      <c r="I46" s="78">
        <v>251.19</v>
      </c>
      <c r="J46" s="78">
        <v>245.63</v>
      </c>
      <c r="K46" s="78">
        <v>233.35</v>
      </c>
      <c r="L46" s="78">
        <v>261.35000000000002</v>
      </c>
      <c r="M46" s="78">
        <v>266.58</v>
      </c>
      <c r="N46" s="78">
        <v>282.57</v>
      </c>
      <c r="O46" s="78">
        <v>296.7</v>
      </c>
      <c r="P46" s="78">
        <v>287.8</v>
      </c>
      <c r="Q46" s="78">
        <v>302.19</v>
      </c>
      <c r="R46" s="78">
        <v>293.12</v>
      </c>
      <c r="S46" s="78">
        <v>297.02999999999997</v>
      </c>
      <c r="T46" s="78">
        <v>282.18</v>
      </c>
      <c r="V46" s="69">
        <v>1.8966285814743911</v>
      </c>
      <c r="W46" s="69">
        <v>3.2707982586019035</v>
      </c>
      <c r="X46" s="69">
        <v>2.0321538852669629</v>
      </c>
      <c r="Y46" s="69">
        <v>0.9631671344311199</v>
      </c>
      <c r="Z46" s="69"/>
      <c r="AA46" s="69"/>
      <c r="AB46" s="69"/>
      <c r="AC46" s="69"/>
      <c r="AD46" s="69"/>
      <c r="AE46" s="69">
        <v>-4.9994950005049885</v>
      </c>
    </row>
    <row r="47" spans="1:31" ht="18.75" customHeight="1">
      <c r="A47" s="85" t="s">
        <v>94</v>
      </c>
      <c r="B47" s="78">
        <v>1.86</v>
      </c>
      <c r="C47" s="78">
        <v>1.86</v>
      </c>
      <c r="D47" s="78">
        <v>1.86</v>
      </c>
      <c r="E47" s="78">
        <v>1.86</v>
      </c>
      <c r="F47" s="78">
        <v>1.86</v>
      </c>
      <c r="G47" s="78">
        <v>1.86</v>
      </c>
      <c r="H47" s="78">
        <v>1.86</v>
      </c>
      <c r="I47" s="78">
        <v>1.82</v>
      </c>
      <c r="J47" s="78">
        <v>1.86</v>
      </c>
      <c r="K47" s="78">
        <v>1.86</v>
      </c>
      <c r="L47" s="78">
        <v>1.86</v>
      </c>
      <c r="M47" s="78">
        <v>1.75</v>
      </c>
      <c r="N47" s="78">
        <v>1.9</v>
      </c>
      <c r="O47" s="78">
        <v>1.95</v>
      </c>
      <c r="P47" s="78">
        <v>2.0499999999999998</v>
      </c>
      <c r="Q47" s="78">
        <v>2.0699999999999998</v>
      </c>
      <c r="R47" s="78">
        <v>1.89</v>
      </c>
      <c r="S47" s="78">
        <v>1.86</v>
      </c>
      <c r="T47" s="78">
        <v>1.74</v>
      </c>
      <c r="V47" s="69">
        <v>-0.36982210347327182</v>
      </c>
      <c r="W47" s="69">
        <v>0</v>
      </c>
      <c r="X47" s="69">
        <v>0</v>
      </c>
      <c r="Y47" s="69">
        <v>-0.83017702050115494</v>
      </c>
      <c r="Z47" s="69"/>
      <c r="AA47" s="69"/>
      <c r="AB47" s="69"/>
      <c r="AC47" s="69"/>
      <c r="AD47" s="69"/>
      <c r="AE47" s="69">
        <v>-6.4516129032258114</v>
      </c>
    </row>
    <row r="48" spans="1:31" ht="18.75" customHeight="1">
      <c r="A48" s="84" t="s">
        <v>95</v>
      </c>
      <c r="B48" s="78">
        <v>50.2</v>
      </c>
      <c r="C48" s="78">
        <v>50.2</v>
      </c>
      <c r="D48" s="78">
        <v>50.2</v>
      </c>
      <c r="E48" s="78">
        <v>50.2</v>
      </c>
      <c r="F48" s="78">
        <v>50.2</v>
      </c>
      <c r="G48" s="78">
        <v>50.2</v>
      </c>
      <c r="H48" s="78">
        <v>50.2</v>
      </c>
      <c r="I48" s="78">
        <v>47.82</v>
      </c>
      <c r="J48" s="78">
        <v>49.6</v>
      </c>
      <c r="K48" s="78">
        <v>50.19</v>
      </c>
      <c r="L48" s="78">
        <v>50.19</v>
      </c>
      <c r="M48" s="78">
        <v>50.19</v>
      </c>
      <c r="N48" s="78">
        <v>52.88</v>
      </c>
      <c r="O48" s="78">
        <v>53.51</v>
      </c>
      <c r="P48" s="78">
        <v>51.46</v>
      </c>
      <c r="Q48" s="78">
        <v>51.87</v>
      </c>
      <c r="R48" s="78">
        <v>50.68</v>
      </c>
      <c r="S48" s="78">
        <v>53.21</v>
      </c>
      <c r="T48" s="78">
        <v>48.18</v>
      </c>
      <c r="V48" s="69">
        <v>-0.22791227085765531</v>
      </c>
      <c r="W48" s="69">
        <v>0</v>
      </c>
      <c r="X48" s="69">
        <v>-3.9843812382533983E-3</v>
      </c>
      <c r="Y48" s="69">
        <v>-0.50959471901785847</v>
      </c>
      <c r="Z48" s="69"/>
      <c r="AA48" s="69"/>
      <c r="AB48" s="69"/>
      <c r="AC48" s="69"/>
      <c r="AD48" s="69"/>
      <c r="AE48" s="69">
        <v>-9.4531103176094735</v>
      </c>
    </row>
    <row r="49" spans="1:31" ht="18.75" customHeight="1">
      <c r="A49" s="84" t="s">
        <v>96</v>
      </c>
      <c r="B49" s="78">
        <v>380.15</v>
      </c>
      <c r="C49" s="78">
        <v>333.81</v>
      </c>
      <c r="D49" s="78">
        <v>304.92</v>
      </c>
      <c r="E49" s="78">
        <v>265.74</v>
      </c>
      <c r="F49" s="78">
        <v>262.44</v>
      </c>
      <c r="G49" s="78">
        <v>226.05</v>
      </c>
      <c r="H49" s="78">
        <v>244.54</v>
      </c>
      <c r="I49" s="78">
        <v>240.06</v>
      </c>
      <c r="J49" s="78">
        <v>249.78</v>
      </c>
      <c r="K49" s="78">
        <v>252.43</v>
      </c>
      <c r="L49" s="78">
        <v>263.75</v>
      </c>
      <c r="M49" s="78">
        <v>283.82</v>
      </c>
      <c r="N49" s="78">
        <v>280.42</v>
      </c>
      <c r="O49" s="78">
        <v>257.2</v>
      </c>
      <c r="P49" s="78">
        <v>247.64</v>
      </c>
      <c r="Q49" s="78">
        <v>261.49</v>
      </c>
      <c r="R49" s="78">
        <v>269.42</v>
      </c>
      <c r="S49" s="78">
        <v>255.71</v>
      </c>
      <c r="T49" s="78">
        <v>268.14</v>
      </c>
      <c r="V49" s="69">
        <v>-1.9205221716129595</v>
      </c>
      <c r="W49" s="69">
        <v>-9.874040091879511</v>
      </c>
      <c r="X49" s="69">
        <v>3.1329858495806162</v>
      </c>
      <c r="Y49" s="69">
        <v>0.20655737873156443</v>
      </c>
      <c r="Z49" s="69"/>
      <c r="AA49" s="69"/>
      <c r="AB49" s="69"/>
      <c r="AC49" s="69"/>
      <c r="AD49" s="69"/>
      <c r="AE49" s="69">
        <v>4.8609753236087672</v>
      </c>
    </row>
    <row r="50" spans="1:31" ht="18.75" customHeight="1">
      <c r="A50" s="85" t="s">
        <v>97</v>
      </c>
      <c r="B50" s="78">
        <v>354.94</v>
      </c>
      <c r="C50" s="78">
        <v>312.42</v>
      </c>
      <c r="D50" s="78">
        <v>285.57</v>
      </c>
      <c r="E50" s="78">
        <v>246.43</v>
      </c>
      <c r="F50" s="78">
        <v>243.03</v>
      </c>
      <c r="G50" s="78">
        <v>206.26</v>
      </c>
      <c r="H50" s="78">
        <v>225.16</v>
      </c>
      <c r="I50" s="78">
        <v>221.16</v>
      </c>
      <c r="J50" s="78">
        <v>232.22</v>
      </c>
      <c r="K50" s="78">
        <v>234.55</v>
      </c>
      <c r="L50" s="78">
        <v>243.94</v>
      </c>
      <c r="M50" s="78">
        <v>263.45999999999998</v>
      </c>
      <c r="N50" s="78">
        <v>258.18</v>
      </c>
      <c r="O50" s="78">
        <v>232.36</v>
      </c>
      <c r="P50" s="78">
        <v>223.06</v>
      </c>
      <c r="Q50" s="78">
        <v>236.46</v>
      </c>
      <c r="R50" s="78">
        <v>245.75</v>
      </c>
      <c r="S50" s="78">
        <v>230.66</v>
      </c>
      <c r="T50" s="78">
        <v>244.5</v>
      </c>
      <c r="V50" s="69">
        <v>-2.0494487763118019</v>
      </c>
      <c r="W50" s="69">
        <v>-10.287695322900802</v>
      </c>
      <c r="X50" s="69">
        <v>3.4126342685218303</v>
      </c>
      <c r="Y50" s="69">
        <v>2.8666801890486759E-2</v>
      </c>
      <c r="Z50" s="69"/>
      <c r="AA50" s="69"/>
      <c r="AB50" s="69"/>
      <c r="AC50" s="69"/>
      <c r="AD50" s="69"/>
      <c r="AE50" s="69">
        <v>6.000173415416632</v>
      </c>
    </row>
    <row r="51" spans="1:31" ht="18.75" customHeight="1">
      <c r="A51" s="85" t="s">
        <v>98</v>
      </c>
      <c r="B51" s="78">
        <v>5.99</v>
      </c>
      <c r="C51" s="78">
        <v>5.59</v>
      </c>
      <c r="D51" s="78">
        <v>4.5599999999999996</v>
      </c>
      <c r="E51" s="78">
        <v>4.62</v>
      </c>
      <c r="F51" s="78">
        <v>4.2</v>
      </c>
      <c r="G51" s="78">
        <v>5.58</v>
      </c>
      <c r="H51" s="78">
        <v>4.9000000000000004</v>
      </c>
      <c r="I51" s="78">
        <v>4.04</v>
      </c>
      <c r="J51" s="78">
        <v>3.37</v>
      </c>
      <c r="K51" s="78">
        <v>3.52</v>
      </c>
      <c r="L51" s="78">
        <v>3.91</v>
      </c>
      <c r="M51" s="78">
        <v>4.3499999999999996</v>
      </c>
      <c r="N51" s="78">
        <v>5.2</v>
      </c>
      <c r="O51" s="78">
        <v>6.27</v>
      </c>
      <c r="P51" s="78">
        <v>6.11</v>
      </c>
      <c r="Q51" s="78">
        <v>6.02</v>
      </c>
      <c r="R51" s="78">
        <v>5.0999999999999996</v>
      </c>
      <c r="S51" s="78">
        <v>5.62</v>
      </c>
      <c r="T51" s="78">
        <v>4.53</v>
      </c>
      <c r="V51" s="69">
        <v>-1.5400703594238618</v>
      </c>
      <c r="W51" s="69">
        <v>-1.4080457045780093</v>
      </c>
      <c r="X51" s="69">
        <v>-6.8659451269550971</v>
      </c>
      <c r="Y51" s="69">
        <v>1.8568357905391686</v>
      </c>
      <c r="Z51" s="69"/>
      <c r="AA51" s="69"/>
      <c r="AB51" s="69"/>
      <c r="AC51" s="69"/>
      <c r="AD51" s="69"/>
      <c r="AE51" s="69">
        <v>-19.395017793594302</v>
      </c>
    </row>
    <row r="52" spans="1:31" ht="18.75" customHeight="1">
      <c r="A52" s="85" t="s">
        <v>99</v>
      </c>
      <c r="B52" s="78">
        <v>18.579999999999998</v>
      </c>
      <c r="C52" s="78">
        <v>15.03</v>
      </c>
      <c r="D52" s="78">
        <v>14.14</v>
      </c>
      <c r="E52" s="78">
        <v>15.03</v>
      </c>
      <c r="F52" s="78">
        <v>15.89</v>
      </c>
      <c r="G52" s="78">
        <v>15.2</v>
      </c>
      <c r="H52" s="78">
        <v>15.47</v>
      </c>
      <c r="I52" s="78">
        <v>16.05</v>
      </c>
      <c r="J52" s="78">
        <v>15.23</v>
      </c>
      <c r="K52" s="78">
        <v>15.4</v>
      </c>
      <c r="L52" s="78">
        <v>16.809999999999999</v>
      </c>
      <c r="M52" s="78">
        <v>17.079999999999998</v>
      </c>
      <c r="N52" s="78">
        <v>17.809999999999999</v>
      </c>
      <c r="O52" s="78">
        <v>18.46</v>
      </c>
      <c r="P52" s="78">
        <v>18.29</v>
      </c>
      <c r="Q52" s="78">
        <v>18.899999999999999</v>
      </c>
      <c r="R52" s="78">
        <v>18.57</v>
      </c>
      <c r="S52" s="78">
        <v>19.43</v>
      </c>
      <c r="T52" s="78">
        <v>18.78</v>
      </c>
      <c r="V52" s="69">
        <v>5.9499585065037053E-2</v>
      </c>
      <c r="W52" s="69">
        <v>-3.9362412288508009</v>
      </c>
      <c r="X52" s="69">
        <v>2.0339794735527716</v>
      </c>
      <c r="Y52" s="69">
        <v>1.3948703672256535</v>
      </c>
      <c r="Z52" s="69"/>
      <c r="AA52" s="69"/>
      <c r="AB52" s="69"/>
      <c r="AC52" s="69"/>
      <c r="AD52" s="69"/>
      <c r="AE52" s="69">
        <v>-3.3453422542460038</v>
      </c>
    </row>
    <row r="53" spans="1:31" ht="18.75" customHeight="1">
      <c r="A53" s="86" t="s">
        <v>100</v>
      </c>
      <c r="B53" s="79">
        <v>236.83</v>
      </c>
      <c r="C53" s="79">
        <v>205.4</v>
      </c>
      <c r="D53" s="79">
        <v>197.24</v>
      </c>
      <c r="E53" s="79">
        <v>204.59</v>
      </c>
      <c r="F53" s="79">
        <v>227.72</v>
      </c>
      <c r="G53" s="79">
        <v>250.15</v>
      </c>
      <c r="H53" s="79">
        <v>241.98</v>
      </c>
      <c r="I53" s="79">
        <v>234.32</v>
      </c>
      <c r="J53" s="79">
        <v>223.72</v>
      </c>
      <c r="K53" s="79">
        <v>225.95</v>
      </c>
      <c r="L53" s="79">
        <v>255.61</v>
      </c>
      <c r="M53" s="79">
        <v>258.60000000000002</v>
      </c>
      <c r="N53" s="79">
        <v>281.67</v>
      </c>
      <c r="O53" s="79">
        <v>304.08</v>
      </c>
      <c r="P53" s="79">
        <v>299.37</v>
      </c>
      <c r="Q53" s="79">
        <v>296.02999999999997</v>
      </c>
      <c r="R53" s="79">
        <v>292.48</v>
      </c>
      <c r="S53" s="79">
        <v>302.23</v>
      </c>
      <c r="T53" s="79">
        <v>341.3</v>
      </c>
      <c r="V53" s="75">
        <v>2.0508538951453215</v>
      </c>
      <c r="W53" s="75">
        <v>1.1003731318315113</v>
      </c>
      <c r="X53" s="75">
        <v>0.43277593056822994</v>
      </c>
      <c r="Y53" s="75">
        <v>3.6799564235246107</v>
      </c>
      <c r="Z53" s="69"/>
      <c r="AA53" s="75"/>
      <c r="AB53" s="75"/>
      <c r="AC53" s="75"/>
      <c r="AD53" s="75"/>
      <c r="AE53" s="75">
        <v>12.927240843066537</v>
      </c>
    </row>
    <row r="54" spans="1:31" ht="18.75" customHeight="1">
      <c r="A54" s="84" t="s">
        <v>101</v>
      </c>
      <c r="B54" s="78">
        <v>64.56</v>
      </c>
      <c r="C54" s="78">
        <v>65.709999999999994</v>
      </c>
      <c r="D54" s="78">
        <v>63</v>
      </c>
      <c r="E54" s="78">
        <v>54.88</v>
      </c>
      <c r="F54" s="78">
        <v>61.75</v>
      </c>
      <c r="G54" s="78">
        <v>86.8</v>
      </c>
      <c r="H54" s="78">
        <v>77.47</v>
      </c>
      <c r="I54" s="78">
        <v>67.41</v>
      </c>
      <c r="J54" s="78">
        <v>67.23</v>
      </c>
      <c r="K54" s="78">
        <v>71.92</v>
      </c>
      <c r="L54" s="78">
        <v>85.86</v>
      </c>
      <c r="M54" s="78">
        <v>85.38</v>
      </c>
      <c r="N54" s="78">
        <v>100.55</v>
      </c>
      <c r="O54" s="78">
        <v>115.58</v>
      </c>
      <c r="P54" s="78">
        <v>115.1</v>
      </c>
      <c r="Q54" s="78">
        <v>104.8</v>
      </c>
      <c r="R54" s="78">
        <v>104.48</v>
      </c>
      <c r="S54" s="78">
        <v>96.45</v>
      </c>
      <c r="T54" s="78">
        <v>83.26</v>
      </c>
      <c r="V54" s="69">
        <v>1.4232172004077892</v>
      </c>
      <c r="W54" s="69">
        <v>6.0989878011812104</v>
      </c>
      <c r="X54" s="69">
        <v>-0.21753422800298017</v>
      </c>
      <c r="Y54" s="69">
        <v>-0.38363499632620979</v>
      </c>
      <c r="Z54" s="69"/>
      <c r="AA54" s="69"/>
      <c r="AB54" s="69"/>
      <c r="AC54" s="69"/>
      <c r="AD54" s="69"/>
      <c r="AE54" s="69">
        <v>-13.675479523068946</v>
      </c>
    </row>
    <row r="55" spans="1:31" ht="18.75" customHeight="1">
      <c r="A55" s="84" t="s">
        <v>102</v>
      </c>
      <c r="B55" s="78">
        <v>178.2</v>
      </c>
      <c r="C55" s="78">
        <v>143.82</v>
      </c>
      <c r="D55" s="78">
        <v>138.22</v>
      </c>
      <c r="E55" s="78">
        <v>155.21</v>
      </c>
      <c r="F55" s="78">
        <v>171.89</v>
      </c>
      <c r="G55" s="78">
        <v>165.67</v>
      </c>
      <c r="H55" s="78">
        <v>167.54</v>
      </c>
      <c r="I55" s="78">
        <v>171.28</v>
      </c>
      <c r="J55" s="78">
        <v>160.07</v>
      </c>
      <c r="K55" s="78">
        <v>156.91999999999999</v>
      </c>
      <c r="L55" s="78">
        <v>171.51</v>
      </c>
      <c r="M55" s="78">
        <v>175.26</v>
      </c>
      <c r="N55" s="78">
        <v>181.95</v>
      </c>
      <c r="O55" s="78">
        <v>188.69</v>
      </c>
      <c r="P55" s="78">
        <v>184.35</v>
      </c>
      <c r="Q55" s="78">
        <v>191.34</v>
      </c>
      <c r="R55" s="78">
        <v>188</v>
      </c>
      <c r="S55" s="78">
        <v>205.78</v>
      </c>
      <c r="T55" s="78">
        <v>256.82</v>
      </c>
      <c r="V55" s="69">
        <v>2.0511354630718515</v>
      </c>
      <c r="W55" s="69">
        <v>-1.4475932838115435</v>
      </c>
      <c r="X55" s="69">
        <v>0.69528024746148276</v>
      </c>
      <c r="Y55" s="69">
        <v>5.1761875448757655</v>
      </c>
      <c r="Z55" s="69"/>
      <c r="AA55" s="69"/>
      <c r="AB55" s="69"/>
      <c r="AC55" s="69"/>
      <c r="AD55" s="69"/>
      <c r="AE55" s="69">
        <v>24.80318787054135</v>
      </c>
    </row>
    <row r="56" spans="1:31" ht="18.75" customHeight="1">
      <c r="A56" s="86" t="s">
        <v>103</v>
      </c>
      <c r="B56" s="79">
        <v>62.35</v>
      </c>
      <c r="C56" s="79">
        <v>52.19</v>
      </c>
      <c r="D56" s="79">
        <v>50.19</v>
      </c>
      <c r="E56" s="79">
        <v>54</v>
      </c>
      <c r="F56" s="79">
        <v>60.03</v>
      </c>
      <c r="G56" s="79">
        <v>62.39</v>
      </c>
      <c r="H56" s="79">
        <v>61.17</v>
      </c>
      <c r="I56" s="79">
        <v>60.28</v>
      </c>
      <c r="J56" s="79">
        <v>57.06</v>
      </c>
      <c r="K56" s="79">
        <v>57.02</v>
      </c>
      <c r="L56" s="79">
        <v>63.7</v>
      </c>
      <c r="M56" s="79">
        <v>64.599999999999994</v>
      </c>
      <c r="N56" s="79">
        <v>69.38</v>
      </c>
      <c r="O56" s="79">
        <v>74.16</v>
      </c>
      <c r="P56" s="79">
        <v>72.86</v>
      </c>
      <c r="Q56" s="79">
        <v>72.89</v>
      </c>
      <c r="R56" s="79">
        <v>71.92</v>
      </c>
      <c r="S56" s="79">
        <v>79.069999999999993</v>
      </c>
      <c r="T56" s="79">
        <v>90.95</v>
      </c>
      <c r="V56" s="75">
        <v>2.1196307682464832</v>
      </c>
      <c r="W56" s="75">
        <v>1.2827502586754136E-2</v>
      </c>
      <c r="X56" s="75">
        <v>0.41645590660592813</v>
      </c>
      <c r="Y56" s="75">
        <v>4.5521357599827672</v>
      </c>
      <c r="Z56" s="69"/>
      <c r="AA56" s="75"/>
      <c r="AB56" s="75"/>
      <c r="AC56" s="75"/>
      <c r="AD56" s="75"/>
      <c r="AE56" s="75">
        <v>15.024661692171506</v>
      </c>
    </row>
    <row r="57" spans="1:31">
      <c r="A57" s="219" t="s">
        <v>32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1:31">
      <c r="A58" s="306" t="s">
        <v>172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219"/>
      <c r="R58" s="219"/>
      <c r="S58" s="219"/>
      <c r="T58" s="227"/>
    </row>
    <row r="59" spans="1:31">
      <c r="A59" s="227" t="s">
        <v>173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19"/>
      <c r="R59" s="219"/>
      <c r="S59" s="219"/>
      <c r="T59" s="227"/>
    </row>
    <row r="60" spans="1:31"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27"/>
    </row>
    <row r="61" spans="1:31" ht="40.5" customHeight="1">
      <c r="A61" s="308" t="s">
        <v>209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68"/>
      <c r="R61" s="68"/>
      <c r="S61" s="68"/>
      <c r="T61" s="68"/>
    </row>
    <row r="62" spans="1:31" ht="32.25" customHeight="1">
      <c r="A62" s="237"/>
      <c r="B62" s="302">
        <v>2000</v>
      </c>
      <c r="C62" s="302">
        <v>2001</v>
      </c>
      <c r="D62" s="302">
        <v>2002</v>
      </c>
      <c r="E62" s="302">
        <v>2003</v>
      </c>
      <c r="F62" s="302">
        <v>2004</v>
      </c>
      <c r="G62" s="302">
        <v>2005</v>
      </c>
      <c r="H62" s="302">
        <v>2006</v>
      </c>
      <c r="I62" s="302">
        <v>2007</v>
      </c>
      <c r="J62" s="302">
        <v>2008</v>
      </c>
      <c r="K62" s="302">
        <v>2009</v>
      </c>
      <c r="L62" s="302">
        <v>2010</v>
      </c>
      <c r="M62" s="302">
        <v>2011</v>
      </c>
      <c r="N62" s="307">
        <v>2012</v>
      </c>
      <c r="O62" s="307">
        <v>2013</v>
      </c>
      <c r="P62" s="302">
        <v>2014</v>
      </c>
      <c r="Q62" s="302">
        <v>2015</v>
      </c>
      <c r="R62" s="302">
        <v>2016</v>
      </c>
      <c r="S62" s="302">
        <v>2017</v>
      </c>
      <c r="T62" s="302" t="s">
        <v>106</v>
      </c>
      <c r="U62" s="71"/>
      <c r="V62" s="304" t="s">
        <v>195</v>
      </c>
      <c r="W62" s="305"/>
      <c r="X62" s="305"/>
      <c r="Y62" s="305"/>
      <c r="Z62" s="72"/>
      <c r="AA62" s="305" t="s">
        <v>18</v>
      </c>
      <c r="AB62" s="305"/>
      <c r="AC62" s="305"/>
      <c r="AD62" s="305"/>
      <c r="AE62" s="305"/>
    </row>
    <row r="63" spans="1:31" s="71" customFormat="1" ht="14.25" customHeight="1">
      <c r="A63" s="238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V63" s="239" t="s">
        <v>107</v>
      </c>
      <c r="W63" s="239" t="s">
        <v>19</v>
      </c>
      <c r="X63" s="239" t="s">
        <v>20</v>
      </c>
      <c r="Y63" s="239" t="s">
        <v>108</v>
      </c>
      <c r="Z63" s="73"/>
      <c r="AA63" s="239" t="s">
        <v>21</v>
      </c>
      <c r="AB63" s="239" t="s">
        <v>19</v>
      </c>
      <c r="AC63" s="239" t="s">
        <v>20</v>
      </c>
      <c r="AD63" s="239" t="s">
        <v>22</v>
      </c>
      <c r="AE63" s="239" t="s">
        <v>109</v>
      </c>
    </row>
    <row r="64" spans="1:31" ht="18.75" customHeight="1">
      <c r="A64" s="87" t="s">
        <v>84</v>
      </c>
      <c r="B64" s="76">
        <v>117.88414063817719</v>
      </c>
      <c r="C64" s="76">
        <v>115.92237081661251</v>
      </c>
      <c r="D64" s="76">
        <v>107.94447247045258</v>
      </c>
      <c r="E64" s="76">
        <v>108.29310149737863</v>
      </c>
      <c r="F64" s="76">
        <v>110.02424694581741</v>
      </c>
      <c r="G64" s="76">
        <v>101.96487102750463</v>
      </c>
      <c r="H64" s="76">
        <v>101.06632315316766</v>
      </c>
      <c r="I64" s="76">
        <v>101.0707217803667</v>
      </c>
      <c r="J64" s="76">
        <v>102.78056039135974</v>
      </c>
      <c r="K64" s="76">
        <v>94.339570645134629</v>
      </c>
      <c r="L64" s="76">
        <v>94.292611358479618</v>
      </c>
      <c r="M64" s="76">
        <v>96.63819824572974</v>
      </c>
      <c r="N64" s="76">
        <v>96.096180366248674</v>
      </c>
      <c r="O64" s="76">
        <v>99.528541898553044</v>
      </c>
      <c r="P64" s="76">
        <v>101.13595706618965</v>
      </c>
      <c r="Q64" s="76">
        <v>101.77020109546775</v>
      </c>
      <c r="R64" s="76">
        <v>100.00000000000003</v>
      </c>
      <c r="S64" s="76">
        <v>102.23121127484028</v>
      </c>
      <c r="T64" s="76">
        <v>109.16406219092455</v>
      </c>
      <c r="U64" s="88"/>
      <c r="V64" s="77">
        <v>-0.42603640567827616</v>
      </c>
      <c r="W64" s="77">
        <v>-2.8597898957085088</v>
      </c>
      <c r="X64" s="77">
        <v>-1.5523354759908736</v>
      </c>
      <c r="Y64" s="77">
        <v>1.8474718698128223</v>
      </c>
      <c r="Z64" s="69"/>
      <c r="AA64" s="69"/>
      <c r="AB64" s="69"/>
      <c r="AC64" s="69"/>
      <c r="AD64" s="69"/>
      <c r="AE64" s="77">
        <v>6.7815404215899129</v>
      </c>
    </row>
    <row r="65" spans="1:31" ht="18.75" customHeight="1">
      <c r="A65" s="89" t="s">
        <v>85</v>
      </c>
      <c r="B65" s="79">
        <v>118.36959980905402</v>
      </c>
      <c r="C65" s="79">
        <v>117.45318162876157</v>
      </c>
      <c r="D65" s="79">
        <v>110.22165486828361</v>
      </c>
      <c r="E65" s="79">
        <v>110.67008640653404</v>
      </c>
      <c r="F65" s="79">
        <v>109.86882167867653</v>
      </c>
      <c r="G65" s="79">
        <v>101.97731434259521</v>
      </c>
      <c r="H65" s="79">
        <v>101.09142019066242</v>
      </c>
      <c r="I65" s="79">
        <v>100.60503512280164</v>
      </c>
      <c r="J65" s="79">
        <v>102.24178810240562</v>
      </c>
      <c r="K65" s="79">
        <v>91.106140556839392</v>
      </c>
      <c r="L65" s="79">
        <v>92.494561276287158</v>
      </c>
      <c r="M65" s="79">
        <v>94.906592852420061</v>
      </c>
      <c r="N65" s="79">
        <v>94.555238646998546</v>
      </c>
      <c r="O65" s="79">
        <v>98.53912529416445</v>
      </c>
      <c r="P65" s="79">
        <v>101.11249752195259</v>
      </c>
      <c r="Q65" s="79">
        <v>100.66372165241542</v>
      </c>
      <c r="R65" s="79">
        <v>100</v>
      </c>
      <c r="S65" s="79">
        <v>100.32267018249949</v>
      </c>
      <c r="T65" s="79">
        <v>106.54634075718457</v>
      </c>
      <c r="U65" s="88"/>
      <c r="V65" s="75">
        <v>-0.58291616860520756</v>
      </c>
      <c r="W65" s="75">
        <v>-2.9372306623413613</v>
      </c>
      <c r="X65" s="75">
        <v>-1.9330823200216396</v>
      </c>
      <c r="Y65" s="75">
        <v>1.7835965595048409</v>
      </c>
      <c r="Z65" s="69"/>
      <c r="AA65" s="75"/>
      <c r="AB65" s="75"/>
      <c r="AC65" s="75"/>
      <c r="AD65" s="75"/>
      <c r="AE65" s="75">
        <v>6.2036532354685505</v>
      </c>
    </row>
    <row r="66" spans="1:31" ht="18.75" customHeight="1">
      <c r="A66" s="90" t="s">
        <v>86</v>
      </c>
      <c r="B66" s="78">
        <v>43.042628978513157</v>
      </c>
      <c r="C66" s="78">
        <v>75.593305021234087</v>
      </c>
      <c r="D66" s="78">
        <v>72.777491690463918</v>
      </c>
      <c r="E66" s="78">
        <v>73.432108788309307</v>
      </c>
      <c r="F66" s="78">
        <v>81.952077379643868</v>
      </c>
      <c r="G66" s="78">
        <v>76.341053048297709</v>
      </c>
      <c r="H66" s="78">
        <v>70.047863445014698</v>
      </c>
      <c r="I66" s="78">
        <v>79.098628347485302</v>
      </c>
      <c r="J66" s="78">
        <v>103.14754098360656</v>
      </c>
      <c r="K66" s="78">
        <v>96.531315552891826</v>
      </c>
      <c r="L66" s="78">
        <v>102.15946843853823</v>
      </c>
      <c r="M66" s="78">
        <v>104.5448139797069</v>
      </c>
      <c r="N66" s="78">
        <v>109.27702651658231</v>
      </c>
      <c r="O66" s="78">
        <v>109.83962579351821</v>
      </c>
      <c r="P66" s="78">
        <v>108.4313725490196</v>
      </c>
      <c r="Q66" s="78">
        <v>104.28059323820904</v>
      </c>
      <c r="R66" s="78">
        <v>100</v>
      </c>
      <c r="S66" s="78">
        <v>100.21151063119224</v>
      </c>
      <c r="T66" s="78">
        <v>105.48589341692789</v>
      </c>
      <c r="U66" s="88"/>
      <c r="V66" s="69">
        <v>5.1060059474857367</v>
      </c>
      <c r="W66" s="69">
        <v>12.142922892505581</v>
      </c>
      <c r="X66" s="69">
        <v>5.9995680817503727</v>
      </c>
      <c r="Y66" s="69">
        <v>0.4013309820787736</v>
      </c>
      <c r="Z66" s="69"/>
      <c r="AA66" s="69"/>
      <c r="AB66" s="69"/>
      <c r="AC66" s="69"/>
      <c r="AD66" s="69"/>
      <c r="AE66" s="69">
        <v>5.26325045148449</v>
      </c>
    </row>
    <row r="67" spans="1:31" ht="18.75" customHeight="1">
      <c r="A67" s="90" t="s">
        <v>87</v>
      </c>
      <c r="B67" s="78">
        <v>141.4825474907112</v>
      </c>
      <c r="C67" s="78">
        <v>125.44635313996058</v>
      </c>
      <c r="D67" s="78">
        <v>104.11828495161831</v>
      </c>
      <c r="E67" s="78">
        <v>97.752415082580228</v>
      </c>
      <c r="F67" s="78">
        <v>117.13958646347571</v>
      </c>
      <c r="G67" s="78">
        <v>109.02485953975219</v>
      </c>
      <c r="H67" s="78">
        <v>110.65381968341362</v>
      </c>
      <c r="I67" s="78">
        <v>106.23575810692375</v>
      </c>
      <c r="J67" s="78">
        <v>96.249699495151859</v>
      </c>
      <c r="K67" s="78">
        <v>90.471355517675818</v>
      </c>
      <c r="L67" s="78">
        <v>85.804836776422462</v>
      </c>
      <c r="M67" s="78">
        <v>87.258298254088757</v>
      </c>
      <c r="N67" s="78">
        <v>84.759888965995827</v>
      </c>
      <c r="O67" s="78">
        <v>88.560372577220761</v>
      </c>
      <c r="P67" s="78">
        <v>93.432036861363315</v>
      </c>
      <c r="Q67" s="78">
        <v>97.37117552334945</v>
      </c>
      <c r="R67" s="78">
        <v>99.996798024807148</v>
      </c>
      <c r="S67" s="78">
        <v>94.686036824374682</v>
      </c>
      <c r="T67" s="78">
        <v>90.2003389420167</v>
      </c>
      <c r="U67" s="88"/>
      <c r="V67" s="69">
        <v>-2.4697846284870928</v>
      </c>
      <c r="W67" s="69">
        <v>-5.0785130226640547</v>
      </c>
      <c r="X67" s="69">
        <v>-4.6770999215021476</v>
      </c>
      <c r="Y67" s="69">
        <v>0.62642648442292614</v>
      </c>
      <c r="Z67" s="69"/>
      <c r="AA67" s="69"/>
      <c r="AB67" s="69"/>
      <c r="AC67" s="69"/>
      <c r="AD67" s="69"/>
      <c r="AE67" s="69">
        <v>-4.7374439070442174</v>
      </c>
    </row>
    <row r="68" spans="1:31" ht="18.75" customHeight="1">
      <c r="A68" s="91" t="s">
        <v>88</v>
      </c>
      <c r="B68" s="78">
        <v>135.61404591458898</v>
      </c>
      <c r="C68" s="78">
        <v>120.49108296717499</v>
      </c>
      <c r="D68" s="78">
        <v>103.26714088124878</v>
      </c>
      <c r="E68" s="78">
        <v>92.984812002222625</v>
      </c>
      <c r="F68" s="78">
        <v>117.04339152119701</v>
      </c>
      <c r="G68" s="78">
        <v>105.92702078521941</v>
      </c>
      <c r="H68" s="78">
        <v>111.22762148337596</v>
      </c>
      <c r="I68" s="78">
        <v>105.67029143105697</v>
      </c>
      <c r="J68" s="78">
        <v>95.101922519563317</v>
      </c>
      <c r="K68" s="78">
        <v>89.399982195317378</v>
      </c>
      <c r="L68" s="78">
        <v>83.141849332325521</v>
      </c>
      <c r="M68" s="78">
        <v>85.636887608069173</v>
      </c>
      <c r="N68" s="78">
        <v>83.071434429590738</v>
      </c>
      <c r="O68" s="78">
        <v>87.224522939504666</v>
      </c>
      <c r="P68" s="78">
        <v>92.460580258593509</v>
      </c>
      <c r="Q68" s="78">
        <v>97.082194988681593</v>
      </c>
      <c r="R68" s="78">
        <v>99.996284659992824</v>
      </c>
      <c r="S68" s="78">
        <v>94.003364981369842</v>
      </c>
      <c r="T68" s="78">
        <v>89.584222482274384</v>
      </c>
      <c r="U68" s="88"/>
      <c r="V68" s="69">
        <v>-2.2771922724293181</v>
      </c>
      <c r="W68" s="69">
        <v>-4.8211579198432997</v>
      </c>
      <c r="X68" s="69">
        <v>-4.7285918098815998</v>
      </c>
      <c r="Y68" s="69">
        <v>0.9372529495484283</v>
      </c>
      <c r="Z68" s="69"/>
      <c r="AA68" s="69"/>
      <c r="AB68" s="69"/>
      <c r="AC68" s="69"/>
      <c r="AD68" s="69"/>
      <c r="AE68" s="69">
        <v>-4.7010471380160377</v>
      </c>
    </row>
    <row r="69" spans="1:31" ht="18.75" customHeight="1">
      <c r="A69" s="91" t="s">
        <v>89</v>
      </c>
      <c r="B69" s="78">
        <v>156.53153153153156</v>
      </c>
      <c r="C69" s="78">
        <v>137.4773960216998</v>
      </c>
      <c r="D69" s="78">
        <v>90.543259557344072</v>
      </c>
      <c r="E69" s="78">
        <v>108.9085545722714</v>
      </c>
      <c r="F69" s="78">
        <v>114.26457531814147</v>
      </c>
      <c r="G69" s="78">
        <v>126.56350741457123</v>
      </c>
      <c r="H69" s="78">
        <v>100.65789473684212</v>
      </c>
      <c r="I69" s="78">
        <v>105.20376175548591</v>
      </c>
      <c r="J69" s="78">
        <v>99.93399339933994</v>
      </c>
      <c r="K69" s="78">
        <v>93.946731234866832</v>
      </c>
      <c r="L69" s="78">
        <v>101.49880095923261</v>
      </c>
      <c r="M69" s="78">
        <v>95.415959252971135</v>
      </c>
      <c r="N69" s="78">
        <v>91.631547260686347</v>
      </c>
      <c r="O69" s="78">
        <v>95.294784580498856</v>
      </c>
      <c r="P69" s="78">
        <v>99.05541561712846</v>
      </c>
      <c r="Q69" s="78">
        <v>98.091603053435108</v>
      </c>
      <c r="R69" s="78">
        <v>100</v>
      </c>
      <c r="S69" s="78">
        <v>97.013838310269477</v>
      </c>
      <c r="T69" s="78">
        <v>93.145743145743154</v>
      </c>
      <c r="U69" s="88"/>
      <c r="V69" s="69">
        <v>-2.8426589017263471</v>
      </c>
      <c r="W69" s="69">
        <v>-4.1612074600034132</v>
      </c>
      <c r="X69" s="69">
        <v>-4.317947698567826</v>
      </c>
      <c r="Y69" s="69">
        <v>-1.0677781914337769</v>
      </c>
      <c r="Z69" s="69"/>
      <c r="AA69" s="69"/>
      <c r="AB69" s="69"/>
      <c r="AC69" s="69"/>
      <c r="AD69" s="69"/>
      <c r="AE69" s="69">
        <v>-3.9871581538248067</v>
      </c>
    </row>
    <row r="70" spans="1:31" ht="18.75" customHeight="1">
      <c r="A70" s="91" t="s">
        <v>90</v>
      </c>
      <c r="B70" s="78">
        <v>155.76923076923077</v>
      </c>
      <c r="C70" s="78">
        <v>138.21989528795811</v>
      </c>
      <c r="D70" s="78">
        <v>118.49912739965096</v>
      </c>
      <c r="E70" s="78">
        <v>115.35776614310645</v>
      </c>
      <c r="F70" s="78">
        <v>135.77661431064573</v>
      </c>
      <c r="G70" s="78">
        <v>128.44677137870855</v>
      </c>
      <c r="H70" s="78">
        <v>133.1588132635253</v>
      </c>
      <c r="I70" s="78">
        <v>126.49122807017544</v>
      </c>
      <c r="J70" s="78">
        <v>113.96160558464223</v>
      </c>
      <c r="K70" s="78">
        <v>106.98080279232111</v>
      </c>
      <c r="L70" s="78">
        <v>99.482758620689651</v>
      </c>
      <c r="M70" s="78">
        <v>102.38532110091742</v>
      </c>
      <c r="N70" s="78">
        <v>105.4307116104869</v>
      </c>
      <c r="O70" s="78">
        <v>100.99403578528828</v>
      </c>
      <c r="P70" s="78">
        <v>100</v>
      </c>
      <c r="Q70" s="78">
        <v>101.91204588910132</v>
      </c>
      <c r="R70" s="78">
        <v>100</v>
      </c>
      <c r="S70" s="78">
        <v>105.11182108626198</v>
      </c>
      <c r="T70" s="78">
        <v>97.71241830065361</v>
      </c>
      <c r="U70" s="88"/>
      <c r="V70" s="69">
        <v>-2.5575427930087602</v>
      </c>
      <c r="W70" s="69">
        <v>-3.7837772438841455</v>
      </c>
      <c r="X70" s="69">
        <v>-4.9822099095514378</v>
      </c>
      <c r="Y70" s="69">
        <v>-0.22419445209812539</v>
      </c>
      <c r="Z70" s="69"/>
      <c r="AA70" s="69"/>
      <c r="AB70" s="69"/>
      <c r="AC70" s="69"/>
      <c r="AD70" s="69"/>
      <c r="AE70" s="69">
        <v>-7.0395534100164765</v>
      </c>
    </row>
    <row r="71" spans="1:31" ht="18.75" customHeight="1">
      <c r="A71" s="90" t="s">
        <v>91</v>
      </c>
      <c r="B71" s="78">
        <v>97.829275447345282</v>
      </c>
      <c r="C71" s="78">
        <v>99.429944671100429</v>
      </c>
      <c r="D71" s="78">
        <v>93.347780073577582</v>
      </c>
      <c r="E71" s="78">
        <v>90.983463120132996</v>
      </c>
      <c r="F71" s="78">
        <v>96.173745638310677</v>
      </c>
      <c r="G71" s="78">
        <v>90.835513407455863</v>
      </c>
      <c r="H71" s="78">
        <v>85.88225819441088</v>
      </c>
      <c r="I71" s="78">
        <v>89.776197286537069</v>
      </c>
      <c r="J71" s="78">
        <v>98.474428898901266</v>
      </c>
      <c r="K71" s="78">
        <v>94.841071725744712</v>
      </c>
      <c r="L71" s="78">
        <v>97.659970238095227</v>
      </c>
      <c r="M71" s="78">
        <v>99.591300540067138</v>
      </c>
      <c r="N71" s="78">
        <v>102.67084812351379</v>
      </c>
      <c r="O71" s="78">
        <v>105.01908899420749</v>
      </c>
      <c r="P71" s="78">
        <v>105.50670514343916</v>
      </c>
      <c r="Q71" s="78">
        <v>102.976286758759</v>
      </c>
      <c r="R71" s="78">
        <v>100</v>
      </c>
      <c r="S71" s="78">
        <v>98.039538714991764</v>
      </c>
      <c r="T71" s="78">
        <v>99.961883641151829</v>
      </c>
      <c r="U71" s="88"/>
      <c r="V71" s="69">
        <v>0.11987778236530744</v>
      </c>
      <c r="W71" s="69">
        <v>-1.4725217045108763</v>
      </c>
      <c r="X71" s="69">
        <v>1.4593749508543308</v>
      </c>
      <c r="Y71" s="69">
        <v>0.29163939083169943</v>
      </c>
      <c r="Z71" s="69"/>
      <c r="AA71" s="69"/>
      <c r="AB71" s="69"/>
      <c r="AC71" s="69"/>
      <c r="AD71" s="69"/>
      <c r="AE71" s="69">
        <v>1.9607853641054602</v>
      </c>
    </row>
    <row r="72" spans="1:31" ht="18.75" customHeight="1">
      <c r="A72" s="91" t="s">
        <v>92</v>
      </c>
      <c r="B72" s="78">
        <v>143.58974358974359</v>
      </c>
      <c r="C72" s="78">
        <v>128.7179487179487</v>
      </c>
      <c r="D72" s="78">
        <v>123.18181818181817</v>
      </c>
      <c r="E72" s="78">
        <v>117.48582230623819</v>
      </c>
      <c r="F72" s="78">
        <v>114.68189233278956</v>
      </c>
      <c r="G72" s="78">
        <v>107.37833594976452</v>
      </c>
      <c r="H72" s="78">
        <v>87.743190661478593</v>
      </c>
      <c r="I72" s="78">
        <v>78.983050847457619</v>
      </c>
      <c r="J72" s="78">
        <v>77.622377622377641</v>
      </c>
      <c r="K72" s="78">
        <v>84.586466165413526</v>
      </c>
      <c r="L72" s="78">
        <v>86.260869565217391</v>
      </c>
      <c r="M72" s="78">
        <v>87.052810902896084</v>
      </c>
      <c r="N72" s="78">
        <v>93.115318416523237</v>
      </c>
      <c r="O72" s="78">
        <v>96.749521988527704</v>
      </c>
      <c r="P72" s="78">
        <v>101.69851380042462</v>
      </c>
      <c r="Q72" s="78">
        <v>103.71134020618558</v>
      </c>
      <c r="R72" s="78">
        <v>100</v>
      </c>
      <c r="S72" s="78">
        <v>99.783080260303663</v>
      </c>
      <c r="T72" s="78">
        <v>106.22317596566523</v>
      </c>
      <c r="U72" s="88"/>
      <c r="V72" s="69">
        <v>-1.6606014242124711</v>
      </c>
      <c r="W72" s="69">
        <v>-5.6463620144066144</v>
      </c>
      <c r="X72" s="69">
        <v>-4.2851258866676183</v>
      </c>
      <c r="Y72" s="69">
        <v>2.6362276382666749</v>
      </c>
      <c r="Z72" s="69"/>
      <c r="AA72" s="69"/>
      <c r="AB72" s="69"/>
      <c r="AC72" s="69"/>
      <c r="AD72" s="69"/>
      <c r="AE72" s="69">
        <v>6.4540959134167064</v>
      </c>
    </row>
    <row r="73" spans="1:31" ht="18.75" customHeight="1">
      <c r="A73" s="91" t="s">
        <v>93</v>
      </c>
      <c r="B73" s="78">
        <v>96.347100044729387</v>
      </c>
      <c r="C73" s="78">
        <v>98.310484100347011</v>
      </c>
      <c r="D73" s="78">
        <v>92.215693411679055</v>
      </c>
      <c r="E73" s="78">
        <v>90.027029546090034</v>
      </c>
      <c r="F73" s="78">
        <v>95.483924428239973</v>
      </c>
      <c r="G73" s="78">
        <v>90.217483286790213</v>
      </c>
      <c r="H73" s="78">
        <v>85.707779571895827</v>
      </c>
      <c r="I73" s="78">
        <v>89.991639794577821</v>
      </c>
      <c r="J73" s="78">
        <v>98.994422505394297</v>
      </c>
      <c r="K73" s="78">
        <v>95.033211913434755</v>
      </c>
      <c r="L73" s="78">
        <v>97.884063516357372</v>
      </c>
      <c r="M73" s="78">
        <v>99.842448795858672</v>
      </c>
      <c r="N73" s="78">
        <v>102.83823477368439</v>
      </c>
      <c r="O73" s="78">
        <v>105.20390967307046</v>
      </c>
      <c r="P73" s="78">
        <v>105.62543432939542</v>
      </c>
      <c r="Q73" s="78">
        <v>102.98487706409874</v>
      </c>
      <c r="R73" s="78">
        <v>100</v>
      </c>
      <c r="S73" s="78">
        <v>98.000201999797994</v>
      </c>
      <c r="T73" s="78">
        <v>99.861790346587284</v>
      </c>
      <c r="U73" s="88"/>
      <c r="V73" s="69">
        <v>0.19925289642557242</v>
      </c>
      <c r="W73" s="69">
        <v>-1.3060770133293875</v>
      </c>
      <c r="X73" s="69">
        <v>1.6445872057786026</v>
      </c>
      <c r="Y73" s="69">
        <v>0.2503551223256073</v>
      </c>
      <c r="Z73" s="69"/>
      <c r="AA73" s="69"/>
      <c r="AB73" s="69"/>
      <c r="AC73" s="69"/>
      <c r="AD73" s="69"/>
      <c r="AE73" s="69">
        <v>1.8995760302546387</v>
      </c>
    </row>
    <row r="74" spans="1:31" ht="18.75" customHeight="1">
      <c r="A74" s="91" t="s">
        <v>94</v>
      </c>
      <c r="B74" s="78">
        <v>154.83870967741936</v>
      </c>
      <c r="C74" s="78">
        <v>138.70967741935482</v>
      </c>
      <c r="D74" s="78">
        <v>132.79569892473117</v>
      </c>
      <c r="E74" s="78">
        <v>126.88172043010751</v>
      </c>
      <c r="F74" s="78">
        <v>123.6559139784946</v>
      </c>
      <c r="G74" s="78">
        <v>116.12903225806453</v>
      </c>
      <c r="H74" s="78">
        <v>94.623655913978482</v>
      </c>
      <c r="I74" s="78">
        <v>85.164835164835168</v>
      </c>
      <c r="J74" s="78">
        <v>83.870967741935488</v>
      </c>
      <c r="K74" s="78">
        <v>91.397849462365585</v>
      </c>
      <c r="L74" s="78">
        <v>93.010752688172033</v>
      </c>
      <c r="M74" s="78">
        <v>94.285714285714278</v>
      </c>
      <c r="N74" s="78">
        <v>101.05263157894737</v>
      </c>
      <c r="O74" s="78">
        <v>96.92307692307692</v>
      </c>
      <c r="P74" s="78">
        <v>97.073170731707322</v>
      </c>
      <c r="Q74" s="78">
        <v>100</v>
      </c>
      <c r="R74" s="78">
        <v>100</v>
      </c>
      <c r="S74" s="78">
        <v>100</v>
      </c>
      <c r="T74" s="78">
        <v>100</v>
      </c>
      <c r="U74" s="88"/>
      <c r="V74" s="69">
        <v>-2.3997036218590284</v>
      </c>
      <c r="W74" s="69">
        <v>-5.5912488705098013</v>
      </c>
      <c r="X74" s="69">
        <v>-4.3426224735142789</v>
      </c>
      <c r="Y74" s="69">
        <v>0.90980225832828499</v>
      </c>
      <c r="Z74" s="69"/>
      <c r="AA74" s="69"/>
      <c r="AB74" s="69"/>
      <c r="AC74" s="69"/>
      <c r="AD74" s="69"/>
      <c r="AE74" s="69">
        <v>0</v>
      </c>
    </row>
    <row r="75" spans="1:31" ht="18.75" customHeight="1">
      <c r="A75" s="90" t="s">
        <v>95</v>
      </c>
      <c r="B75" s="78">
        <v>175.91633466135457</v>
      </c>
      <c r="C75" s="78">
        <v>143.6254980079681</v>
      </c>
      <c r="D75" s="78">
        <v>134.02390438247011</v>
      </c>
      <c r="E75" s="78">
        <v>114.800796812749</v>
      </c>
      <c r="F75" s="78">
        <v>97.509960159362549</v>
      </c>
      <c r="G75" s="78">
        <v>80.79681274900399</v>
      </c>
      <c r="H75" s="78">
        <v>99.741035856573703</v>
      </c>
      <c r="I75" s="78">
        <v>97.574236721037209</v>
      </c>
      <c r="J75" s="78">
        <v>92.701612903225794</v>
      </c>
      <c r="K75" s="78">
        <v>93.644152221558087</v>
      </c>
      <c r="L75" s="78">
        <v>92.707710699342499</v>
      </c>
      <c r="M75" s="78">
        <v>96.413628212791409</v>
      </c>
      <c r="N75" s="78">
        <v>93.929652042360061</v>
      </c>
      <c r="O75" s="78">
        <v>97.364978508689973</v>
      </c>
      <c r="P75" s="78">
        <v>99.183832102603958</v>
      </c>
      <c r="Q75" s="78">
        <v>98.284171968382495</v>
      </c>
      <c r="R75" s="78">
        <v>100</v>
      </c>
      <c r="S75" s="78">
        <v>96.128547265551589</v>
      </c>
      <c r="T75" s="78">
        <v>101.53590701535909</v>
      </c>
      <c r="U75" s="88"/>
      <c r="V75" s="69">
        <v>-3.0071684469587745</v>
      </c>
      <c r="W75" s="69">
        <v>-14.411066987816412</v>
      </c>
      <c r="X75" s="69">
        <v>2.7884519823489828</v>
      </c>
      <c r="Y75" s="69">
        <v>1.1434991775007397</v>
      </c>
      <c r="Z75" s="69"/>
      <c r="AA75" s="69"/>
      <c r="AB75" s="69"/>
      <c r="AC75" s="69"/>
      <c r="AD75" s="69"/>
      <c r="AE75" s="69">
        <v>5.6251341600636744</v>
      </c>
    </row>
    <row r="76" spans="1:31" ht="18.75" customHeight="1">
      <c r="A76" s="90" t="s">
        <v>96</v>
      </c>
      <c r="B76" s="78">
        <v>136.54610022359597</v>
      </c>
      <c r="C76" s="78">
        <v>141.29295107995566</v>
      </c>
      <c r="D76" s="78">
        <v>136.75390266299357</v>
      </c>
      <c r="E76" s="78">
        <v>146.4815232934447</v>
      </c>
      <c r="F76" s="78">
        <v>129.172382258802</v>
      </c>
      <c r="G76" s="78">
        <v>119.93364299933643</v>
      </c>
      <c r="H76" s="78">
        <v>121.70197104768134</v>
      </c>
      <c r="I76" s="78">
        <v>114.84212280263266</v>
      </c>
      <c r="J76" s="78">
        <v>109.56441668668428</v>
      </c>
      <c r="K76" s="78">
        <v>83.730143009943347</v>
      </c>
      <c r="L76" s="78">
        <v>85.220853080568716</v>
      </c>
      <c r="M76" s="78">
        <v>88.348248890141647</v>
      </c>
      <c r="N76" s="78">
        <v>83.556807645674354</v>
      </c>
      <c r="O76" s="78">
        <v>91.275272161741853</v>
      </c>
      <c r="P76" s="78">
        <v>96.987562590857706</v>
      </c>
      <c r="Q76" s="78">
        <v>98.604153122490359</v>
      </c>
      <c r="R76" s="78">
        <v>100</v>
      </c>
      <c r="S76" s="78">
        <v>107.52414844941534</v>
      </c>
      <c r="T76" s="78">
        <v>125.35242783620497</v>
      </c>
      <c r="U76" s="88"/>
      <c r="V76" s="69">
        <v>-0.4740566504552346</v>
      </c>
      <c r="W76" s="69">
        <v>-2.5611061953659031</v>
      </c>
      <c r="X76" s="69">
        <v>-6.6055711944294053</v>
      </c>
      <c r="Y76" s="69">
        <v>4.9417637460760444</v>
      </c>
      <c r="Z76" s="69"/>
      <c r="AA76" s="69"/>
      <c r="AB76" s="69"/>
      <c r="AC76" s="69"/>
      <c r="AD76" s="69"/>
      <c r="AE76" s="69">
        <v>16.580721302040288</v>
      </c>
    </row>
    <row r="77" spans="1:31" ht="18.75" customHeight="1">
      <c r="A77" s="91" t="s">
        <v>97</v>
      </c>
      <c r="B77" s="78">
        <v>138.22336169493437</v>
      </c>
      <c r="C77" s="78">
        <v>143.36470136354907</v>
      </c>
      <c r="D77" s="78">
        <v>139.25482368596141</v>
      </c>
      <c r="E77" s="78">
        <v>150.04260844864666</v>
      </c>
      <c r="F77" s="78">
        <v>130.69991359091469</v>
      </c>
      <c r="G77" s="78">
        <v>120.73111606709979</v>
      </c>
      <c r="H77" s="78">
        <v>122.86374133949192</v>
      </c>
      <c r="I77" s="78">
        <v>115.4322662325918</v>
      </c>
      <c r="J77" s="78">
        <v>109.65894410472828</v>
      </c>
      <c r="K77" s="78">
        <v>82.24259219782563</v>
      </c>
      <c r="L77" s="78">
        <v>83.885381651225714</v>
      </c>
      <c r="M77" s="78">
        <v>87.174523646853416</v>
      </c>
      <c r="N77" s="78">
        <v>81.946703850027106</v>
      </c>
      <c r="O77" s="78">
        <v>90.088655534515411</v>
      </c>
      <c r="P77" s="78">
        <v>96.292477360351469</v>
      </c>
      <c r="Q77" s="78">
        <v>98.228030110800972</v>
      </c>
      <c r="R77" s="78">
        <v>100</v>
      </c>
      <c r="S77" s="78">
        <v>108.95257088355154</v>
      </c>
      <c r="T77" s="78">
        <v>128.56032719836401</v>
      </c>
      <c r="U77" s="88"/>
      <c r="V77" s="69">
        <v>-0.40181651047043188</v>
      </c>
      <c r="W77" s="69">
        <v>-2.6698141059401492</v>
      </c>
      <c r="X77" s="69">
        <v>-7.0234528428117171</v>
      </c>
      <c r="Y77" s="69">
        <v>5.4818129483955813</v>
      </c>
      <c r="Z77" s="69"/>
      <c r="AA77" s="69"/>
      <c r="AB77" s="69"/>
      <c r="AC77" s="69"/>
      <c r="AD77" s="69"/>
      <c r="AE77" s="69">
        <v>17.996598112190693</v>
      </c>
    </row>
    <row r="78" spans="1:31" ht="18.75" customHeight="1">
      <c r="A78" s="91" t="s">
        <v>98</v>
      </c>
      <c r="B78" s="78">
        <v>125.70951585976628</v>
      </c>
      <c r="C78" s="78">
        <v>131.66368515205727</v>
      </c>
      <c r="D78" s="78">
        <v>126.97368421052633</v>
      </c>
      <c r="E78" s="78">
        <v>124.89177489177487</v>
      </c>
      <c r="F78" s="78">
        <v>126.42857142857142</v>
      </c>
      <c r="G78" s="78">
        <v>132.07885304659499</v>
      </c>
      <c r="H78" s="78">
        <v>126.73469387755101</v>
      </c>
      <c r="I78" s="78">
        <v>122.77227722772277</v>
      </c>
      <c r="J78" s="78">
        <v>119.28783382789317</v>
      </c>
      <c r="K78" s="78">
        <v>111.36363636363636</v>
      </c>
      <c r="L78" s="78">
        <v>107.92838874680307</v>
      </c>
      <c r="M78" s="78">
        <v>106.20689655172416</v>
      </c>
      <c r="N78" s="78">
        <v>105.19230769230768</v>
      </c>
      <c r="O78" s="78">
        <v>110.5263157894737</v>
      </c>
      <c r="P78" s="78">
        <v>108.34697217675941</v>
      </c>
      <c r="Q78" s="78">
        <v>104.98338870431895</v>
      </c>
      <c r="R78" s="78">
        <v>100</v>
      </c>
      <c r="S78" s="78">
        <v>103.20284697508897</v>
      </c>
      <c r="T78" s="78">
        <v>100.66225165562912</v>
      </c>
      <c r="U78" s="88"/>
      <c r="V78" s="69">
        <v>-1.2268725983278883</v>
      </c>
      <c r="W78" s="69">
        <v>0.99340786146588922</v>
      </c>
      <c r="X78" s="69">
        <v>-3.958157984734223</v>
      </c>
      <c r="Y78" s="69">
        <v>-0.86742930858701994</v>
      </c>
      <c r="Z78" s="69"/>
      <c r="AA78" s="69"/>
      <c r="AB78" s="69"/>
      <c r="AC78" s="69"/>
      <c r="AD78" s="69"/>
      <c r="AE78" s="69">
        <v>-2.4617492578214444</v>
      </c>
    </row>
    <row r="79" spans="1:31" ht="18.75" customHeight="1">
      <c r="A79" s="91" t="s">
        <v>99</v>
      </c>
      <c r="B79" s="78">
        <v>112.70182992465018</v>
      </c>
      <c r="C79" s="78">
        <v>109.04856952761146</v>
      </c>
      <c r="D79" s="78">
        <v>95.685997171145672</v>
      </c>
      <c r="E79" s="78">
        <v>91.417165668662676</v>
      </c>
      <c r="F79" s="78">
        <v>101.00692259282569</v>
      </c>
      <c r="G79" s="78">
        <v>96.842105263157904</v>
      </c>
      <c r="H79" s="78">
        <v>95.410471881060104</v>
      </c>
      <c r="I79" s="78">
        <v>96.199376947040491</v>
      </c>
      <c r="J79" s="78">
        <v>98.489822718319104</v>
      </c>
      <c r="K79" s="78">
        <v>94.415584415584405</v>
      </c>
      <c r="L79" s="78">
        <v>94.705532421177878</v>
      </c>
      <c r="M79" s="78">
        <v>96.370023419203761</v>
      </c>
      <c r="N79" s="78">
        <v>96.967995508141499</v>
      </c>
      <c r="O79" s="78">
        <v>100.21668472372698</v>
      </c>
      <c r="P79" s="78">
        <v>102.62438490978678</v>
      </c>
      <c r="Q79" s="78">
        <v>101.85185185185186</v>
      </c>
      <c r="R79" s="78">
        <v>100</v>
      </c>
      <c r="S79" s="78">
        <v>91.81677817807514</v>
      </c>
      <c r="T79" s="78">
        <v>91.746538871139506</v>
      </c>
      <c r="U79" s="88"/>
      <c r="V79" s="69">
        <v>-1.1363601787274469</v>
      </c>
      <c r="W79" s="69">
        <v>-2.9877335586519171</v>
      </c>
      <c r="X79" s="69">
        <v>-0.44519510455824918</v>
      </c>
      <c r="Y79" s="69">
        <v>-0.39599705850592581</v>
      </c>
      <c r="Z79" s="69"/>
      <c r="AA79" s="69"/>
      <c r="AB79" s="69"/>
      <c r="AC79" s="69"/>
      <c r="AD79" s="69"/>
      <c r="AE79" s="69">
        <v>-7.6499424538080424E-2</v>
      </c>
    </row>
    <row r="80" spans="1:31" ht="18.75" customHeight="1">
      <c r="A80" s="92" t="s">
        <v>100</v>
      </c>
      <c r="B80" s="79">
        <v>119.81167926360681</v>
      </c>
      <c r="C80" s="79">
        <v>114.10418695228822</v>
      </c>
      <c r="D80" s="79">
        <v>103.12816872845264</v>
      </c>
      <c r="E80" s="79">
        <v>103.74896133730876</v>
      </c>
      <c r="F80" s="79">
        <v>112.30897593535923</v>
      </c>
      <c r="G80" s="79">
        <v>102.72236658005195</v>
      </c>
      <c r="H80" s="79">
        <v>101.85552525002066</v>
      </c>
      <c r="I80" s="79">
        <v>103.22208945032433</v>
      </c>
      <c r="J80" s="79">
        <v>104.9794385839442</v>
      </c>
      <c r="K80" s="79">
        <v>104.90816552334587</v>
      </c>
      <c r="L80" s="79">
        <v>99.91393137983647</v>
      </c>
      <c r="M80" s="79">
        <v>102.09590100541375</v>
      </c>
      <c r="N80" s="79">
        <v>100.44023147655055</v>
      </c>
      <c r="O80" s="79">
        <v>102.58813470139437</v>
      </c>
      <c r="P80" s="79">
        <v>101.47309349634233</v>
      </c>
      <c r="Q80" s="79">
        <v>105.4960645880485</v>
      </c>
      <c r="R80" s="79">
        <v>100</v>
      </c>
      <c r="S80" s="79">
        <v>107.93104589220131</v>
      </c>
      <c r="T80" s="79">
        <v>116.34632288309403</v>
      </c>
      <c r="U80" s="88"/>
      <c r="V80" s="75">
        <v>-0.16292205595287435</v>
      </c>
      <c r="W80" s="75">
        <v>-3.0309429983831127</v>
      </c>
      <c r="X80" s="75">
        <v>-0.55288094895563633</v>
      </c>
      <c r="Y80" s="75">
        <v>1.9215047255308315</v>
      </c>
      <c r="Z80" s="69"/>
      <c r="AA80" s="75"/>
      <c r="AB80" s="75"/>
      <c r="AC80" s="75"/>
      <c r="AD80" s="75"/>
      <c r="AE80" s="75">
        <v>7.7969011801272439</v>
      </c>
    </row>
    <row r="81" spans="1:31" ht="18.75" customHeight="1">
      <c r="A81" s="90" t="s">
        <v>101</v>
      </c>
      <c r="B81" s="78">
        <v>125.61957868649316</v>
      </c>
      <c r="C81" s="78">
        <v>119.78389894993151</v>
      </c>
      <c r="D81" s="78">
        <v>109.82539682539682</v>
      </c>
      <c r="E81" s="78">
        <v>121.9387755102041</v>
      </c>
      <c r="F81" s="78">
        <v>126.25101214574899</v>
      </c>
      <c r="G81" s="78">
        <v>109.57373271889401</v>
      </c>
      <c r="H81" s="78">
        <v>112.86949787014329</v>
      </c>
      <c r="I81" s="78">
        <v>115.62082777036049</v>
      </c>
      <c r="J81" s="78">
        <v>115.84114234716642</v>
      </c>
      <c r="K81" s="78">
        <v>125.23637374860957</v>
      </c>
      <c r="L81" s="78">
        <v>110.00465874679712</v>
      </c>
      <c r="M81" s="78">
        <v>113.14125087842586</v>
      </c>
      <c r="N81" s="78">
        <v>106.41471904525113</v>
      </c>
      <c r="O81" s="78">
        <v>107.61377400934418</v>
      </c>
      <c r="P81" s="78">
        <v>101.65942658557776</v>
      </c>
      <c r="Q81" s="78">
        <v>113.43511450381681</v>
      </c>
      <c r="R81" s="78">
        <v>100</v>
      </c>
      <c r="S81" s="78">
        <v>104.38569206842925</v>
      </c>
      <c r="T81" s="78">
        <v>106.01729521979341</v>
      </c>
      <c r="U81" s="88"/>
      <c r="V81" s="69">
        <v>-0.93810474938691435</v>
      </c>
      <c r="W81" s="69">
        <v>-2.6961946851016605</v>
      </c>
      <c r="X81" s="69">
        <v>7.8531546346649606E-2</v>
      </c>
      <c r="Y81" s="69">
        <v>-0.46044262134807834</v>
      </c>
      <c r="Z81" s="69"/>
      <c r="AA81" s="69"/>
      <c r="AB81" s="69"/>
      <c r="AC81" s="69"/>
      <c r="AD81" s="69"/>
      <c r="AE81" s="69">
        <v>1.5630524826089915</v>
      </c>
    </row>
    <row r="82" spans="1:31" ht="18.75" customHeight="1">
      <c r="A82" s="90" t="s">
        <v>102</v>
      </c>
      <c r="B82" s="78">
        <v>113.72053872053873</v>
      </c>
      <c r="C82" s="78">
        <v>108.23251286330135</v>
      </c>
      <c r="D82" s="78">
        <v>97.106062798437279</v>
      </c>
      <c r="E82" s="78">
        <v>93.640873655047997</v>
      </c>
      <c r="F82" s="78">
        <v>103.43242771539937</v>
      </c>
      <c r="G82" s="78">
        <v>97.69421138407678</v>
      </c>
      <c r="H82" s="78">
        <v>94.920615972305129</v>
      </c>
      <c r="I82" s="78">
        <v>95.708780943484356</v>
      </c>
      <c r="J82" s="78">
        <v>98.069594552383336</v>
      </c>
      <c r="K82" s="78">
        <v>93.659189395870513</v>
      </c>
      <c r="L82" s="78">
        <v>93.837094046994352</v>
      </c>
      <c r="M82" s="78">
        <v>95.526646125756017</v>
      </c>
      <c r="N82" s="78">
        <v>96.680406705138779</v>
      </c>
      <c r="O82" s="78">
        <v>99.406433833271507</v>
      </c>
      <c r="P82" s="78">
        <v>101.31272036886358</v>
      </c>
      <c r="Q82" s="78">
        <v>101.08707013692901</v>
      </c>
      <c r="R82" s="78">
        <v>100</v>
      </c>
      <c r="S82" s="78">
        <v>109.59276897657692</v>
      </c>
      <c r="T82" s="78">
        <v>120.24764426446539</v>
      </c>
      <c r="U82" s="88"/>
      <c r="V82" s="69">
        <v>0.31053279307891035</v>
      </c>
      <c r="W82" s="69">
        <v>-2.9923498552718919</v>
      </c>
      <c r="X82" s="69">
        <v>-0.80240483997399137</v>
      </c>
      <c r="Y82" s="69">
        <v>3.148461187314866</v>
      </c>
      <c r="Z82" s="69"/>
      <c r="AA82" s="69"/>
      <c r="AB82" s="69"/>
      <c r="AC82" s="69"/>
      <c r="AD82" s="69"/>
      <c r="AE82" s="69">
        <v>9.7222429795215053</v>
      </c>
    </row>
    <row r="83" spans="1:31" ht="18.75" customHeight="1">
      <c r="A83" s="92" t="s">
        <v>103</v>
      </c>
      <c r="B83" s="79">
        <v>102.05292702485966</v>
      </c>
      <c r="C83" s="79">
        <v>98.9844797853995</v>
      </c>
      <c r="D83" s="79">
        <v>89.818688981868902</v>
      </c>
      <c r="E83" s="79">
        <v>87.648148148148138</v>
      </c>
      <c r="F83" s="79">
        <v>96.635015825420624</v>
      </c>
      <c r="G83" s="79">
        <v>92.963615964096817</v>
      </c>
      <c r="H83" s="79">
        <v>91.84240640837011</v>
      </c>
      <c r="I83" s="79">
        <v>92.899800928998005</v>
      </c>
      <c r="J83" s="79">
        <v>95.285664213109001</v>
      </c>
      <c r="K83" s="79">
        <v>92.441248684672033</v>
      </c>
      <c r="L83" s="79">
        <v>92.982731554160111</v>
      </c>
      <c r="M83" s="79">
        <v>94.984520123839005</v>
      </c>
      <c r="N83" s="79">
        <v>96.497549726145877</v>
      </c>
      <c r="O83" s="79">
        <v>98.651564185544771</v>
      </c>
      <c r="P83" s="79">
        <v>100.082349711776</v>
      </c>
      <c r="Q83" s="79">
        <v>100.53505281931679</v>
      </c>
      <c r="R83" s="79">
        <v>100</v>
      </c>
      <c r="S83" s="79">
        <v>101.31529024914634</v>
      </c>
      <c r="T83" s="79">
        <v>109.35678944474985</v>
      </c>
      <c r="U83" s="88"/>
      <c r="V83" s="75">
        <v>0.38476200021666518</v>
      </c>
      <c r="W83" s="75">
        <v>-1.8483717637152952</v>
      </c>
      <c r="X83" s="75">
        <v>4.1121502872165649E-3</v>
      </c>
      <c r="Y83" s="75">
        <v>2.0482194276118415</v>
      </c>
      <c r="Z83" s="69"/>
      <c r="AA83" s="75"/>
      <c r="AB83" s="75"/>
      <c r="AC83" s="75"/>
      <c r="AD83" s="75"/>
      <c r="AE83" s="75">
        <v>7.9371032504851975</v>
      </c>
    </row>
    <row r="84" spans="1:31">
      <c r="A84" s="219" t="s">
        <v>32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31">
      <c r="A85" s="306" t="s">
        <v>172</v>
      </c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219"/>
      <c r="R85" s="219"/>
      <c r="S85" s="219"/>
      <c r="T85" s="227"/>
    </row>
    <row r="86" spans="1:31">
      <c r="A86" s="227" t="s">
        <v>173</v>
      </c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70"/>
      <c r="R86" s="70"/>
      <c r="S86" s="70"/>
      <c r="T86" s="70"/>
      <c r="W86" s="70"/>
      <c r="X86" s="70"/>
      <c r="Y86" s="70"/>
      <c r="Z86" s="70"/>
    </row>
    <row r="87" spans="1:31">
      <c r="B87" s="219"/>
      <c r="C87" s="219"/>
      <c r="D87" s="219"/>
      <c r="E87" s="219"/>
      <c r="F87" s="70"/>
      <c r="G87" s="70"/>
      <c r="H87" s="80"/>
      <c r="I87" s="80"/>
      <c r="J87" s="80"/>
      <c r="K87" s="80"/>
      <c r="L87" s="70"/>
      <c r="M87" s="70"/>
      <c r="N87" s="70"/>
      <c r="O87" s="70"/>
      <c r="P87" s="70"/>
      <c r="Q87" s="70"/>
      <c r="R87" s="70"/>
      <c r="S87" s="70"/>
      <c r="T87" s="70"/>
      <c r="W87" s="70"/>
      <c r="X87" s="70"/>
      <c r="Y87" s="70"/>
      <c r="Z87" s="70"/>
    </row>
    <row r="88" spans="1:31">
      <c r="B88" s="69"/>
      <c r="C88" s="69"/>
      <c r="D88" s="69"/>
      <c r="E88" s="69"/>
      <c r="F88" s="70"/>
      <c r="G88" s="70"/>
      <c r="H88" s="80"/>
      <c r="I88" s="80"/>
      <c r="J88" s="80"/>
      <c r="K88" s="80"/>
      <c r="L88" s="70"/>
      <c r="M88" s="70"/>
      <c r="N88" s="70"/>
      <c r="O88" s="70"/>
      <c r="P88" s="70"/>
      <c r="Q88" s="70"/>
      <c r="R88" s="70"/>
      <c r="S88" s="70"/>
      <c r="T88" s="70"/>
      <c r="W88" s="70"/>
      <c r="X88" s="70"/>
      <c r="Y88" s="70"/>
      <c r="Z88" s="70"/>
    </row>
    <row r="89" spans="1:31">
      <c r="B89" s="69"/>
      <c r="C89" s="69"/>
      <c r="D89" s="69"/>
      <c r="E89" s="69"/>
      <c r="F89" s="70"/>
      <c r="G89" s="70"/>
      <c r="H89" s="80"/>
      <c r="I89" s="80"/>
      <c r="J89" s="80"/>
      <c r="K89" s="80"/>
      <c r="L89" s="70"/>
      <c r="M89" s="70"/>
      <c r="N89" s="70"/>
      <c r="O89" s="70"/>
      <c r="P89" s="70"/>
      <c r="Q89" s="70"/>
      <c r="R89" s="70"/>
      <c r="S89" s="70"/>
      <c r="T89" s="70"/>
      <c r="W89" s="70"/>
      <c r="X89" s="70"/>
      <c r="Y89" s="70"/>
      <c r="Z89" s="70"/>
    </row>
    <row r="90" spans="1:31">
      <c r="B90" s="69"/>
      <c r="C90" s="69"/>
      <c r="D90" s="69"/>
      <c r="E90" s="69"/>
      <c r="F90" s="70"/>
      <c r="G90" s="70"/>
      <c r="H90" s="80"/>
      <c r="I90" s="80"/>
      <c r="J90" s="80"/>
      <c r="K90" s="80"/>
      <c r="L90" s="70"/>
      <c r="M90" s="70"/>
      <c r="N90" s="70"/>
      <c r="O90" s="70"/>
      <c r="P90" s="70"/>
      <c r="Q90" s="70"/>
      <c r="R90" s="70"/>
      <c r="S90" s="70"/>
      <c r="T90" s="70"/>
      <c r="W90" s="70"/>
      <c r="X90" s="70"/>
      <c r="Y90" s="70"/>
      <c r="Z90" s="70"/>
    </row>
    <row r="91" spans="1:31">
      <c r="B91" s="69"/>
      <c r="C91" s="69"/>
      <c r="D91" s="69"/>
      <c r="E91" s="69"/>
      <c r="F91" s="70"/>
      <c r="G91" s="70"/>
      <c r="H91" s="80"/>
      <c r="I91" s="80"/>
      <c r="J91" s="80"/>
      <c r="K91" s="80"/>
      <c r="L91" s="70"/>
      <c r="M91" s="70"/>
      <c r="N91" s="70"/>
      <c r="O91" s="70"/>
      <c r="P91" s="70"/>
      <c r="Q91" s="70"/>
      <c r="R91" s="70"/>
      <c r="S91" s="70"/>
      <c r="T91" s="70"/>
      <c r="W91" s="70"/>
      <c r="X91" s="70"/>
      <c r="Y91" s="70"/>
      <c r="Z91" s="70"/>
    </row>
    <row r="92" spans="1:31">
      <c r="B92" s="69"/>
      <c r="C92" s="69"/>
      <c r="D92" s="69"/>
      <c r="E92" s="69"/>
      <c r="F92" s="70"/>
      <c r="G92" s="70"/>
      <c r="H92" s="80"/>
      <c r="I92" s="80"/>
      <c r="J92" s="80"/>
      <c r="K92" s="80"/>
      <c r="L92" s="70"/>
      <c r="M92" s="70"/>
      <c r="N92" s="70"/>
      <c r="O92" s="70"/>
      <c r="P92" s="70"/>
      <c r="Q92" s="70"/>
      <c r="R92" s="70"/>
      <c r="S92" s="70"/>
      <c r="T92" s="70"/>
      <c r="W92" s="70"/>
      <c r="X92" s="70"/>
      <c r="Y92" s="70"/>
      <c r="Z92" s="70"/>
    </row>
    <row r="93" spans="1:31">
      <c r="B93" s="69"/>
      <c r="C93" s="69"/>
      <c r="D93" s="69"/>
      <c r="E93" s="69"/>
      <c r="F93" s="70"/>
      <c r="G93" s="70"/>
      <c r="H93" s="80"/>
      <c r="I93" s="80"/>
      <c r="J93" s="80"/>
      <c r="K93" s="80"/>
      <c r="L93" s="70"/>
      <c r="M93" s="70"/>
      <c r="N93" s="70"/>
      <c r="O93" s="70"/>
      <c r="P93" s="70"/>
      <c r="Q93" s="70"/>
      <c r="R93" s="70"/>
      <c r="S93" s="70"/>
      <c r="T93" s="70"/>
      <c r="W93" s="70"/>
      <c r="X93" s="70"/>
      <c r="Y93" s="70"/>
      <c r="Z93" s="70"/>
    </row>
    <row r="94" spans="1:31">
      <c r="B94" s="69"/>
      <c r="C94" s="69"/>
      <c r="D94" s="69"/>
      <c r="E94" s="69"/>
      <c r="F94" s="70"/>
      <c r="G94" s="70"/>
      <c r="H94" s="80"/>
      <c r="I94" s="80"/>
      <c r="J94" s="80"/>
      <c r="K94" s="80"/>
      <c r="L94" s="70"/>
      <c r="M94" s="70"/>
      <c r="N94" s="70"/>
      <c r="O94" s="70"/>
      <c r="P94" s="70"/>
      <c r="Q94" s="70"/>
      <c r="R94" s="70"/>
      <c r="S94" s="70"/>
      <c r="T94" s="70"/>
      <c r="W94" s="70"/>
      <c r="X94" s="70"/>
      <c r="Y94" s="70"/>
      <c r="Z94" s="70"/>
    </row>
    <row r="95" spans="1:31">
      <c r="B95" s="69"/>
      <c r="C95" s="69"/>
      <c r="D95" s="69"/>
      <c r="E95" s="69"/>
      <c r="F95" s="70"/>
      <c r="G95" s="70"/>
      <c r="H95" s="80"/>
      <c r="I95" s="80"/>
      <c r="J95" s="80"/>
      <c r="K95" s="80"/>
      <c r="L95" s="70"/>
      <c r="M95" s="70"/>
      <c r="N95" s="70"/>
      <c r="O95" s="70"/>
      <c r="P95" s="70"/>
      <c r="Q95" s="70"/>
      <c r="R95" s="70"/>
      <c r="S95" s="70"/>
      <c r="T95" s="70"/>
      <c r="W95" s="70"/>
      <c r="X95" s="70"/>
      <c r="Y95" s="70"/>
      <c r="Z95" s="70"/>
    </row>
    <row r="96" spans="1:31">
      <c r="B96" s="69"/>
      <c r="C96" s="69"/>
      <c r="D96" s="69"/>
      <c r="E96" s="69"/>
      <c r="F96" s="70"/>
      <c r="G96" s="70"/>
      <c r="H96" s="80"/>
      <c r="I96" s="80"/>
      <c r="J96" s="80"/>
      <c r="K96" s="80"/>
      <c r="L96" s="70"/>
      <c r="M96" s="70"/>
      <c r="N96" s="70"/>
      <c r="O96" s="70"/>
      <c r="P96" s="70"/>
      <c r="Q96" s="70"/>
      <c r="R96" s="70"/>
      <c r="S96" s="70"/>
      <c r="T96" s="70"/>
      <c r="W96" s="70"/>
      <c r="X96" s="70"/>
      <c r="Y96" s="70"/>
      <c r="Z96" s="70"/>
    </row>
    <row r="97" spans="2:26">
      <c r="B97" s="69"/>
      <c r="C97" s="69"/>
      <c r="D97" s="69"/>
      <c r="E97" s="69"/>
      <c r="F97" s="70"/>
      <c r="G97" s="70"/>
      <c r="H97" s="80"/>
      <c r="I97" s="80"/>
      <c r="J97" s="80"/>
      <c r="K97" s="80"/>
      <c r="L97" s="70"/>
      <c r="M97" s="70"/>
      <c r="N97" s="70"/>
      <c r="O97" s="70"/>
      <c r="P97" s="70"/>
      <c r="Q97" s="70"/>
      <c r="R97" s="70"/>
      <c r="S97" s="70"/>
      <c r="T97" s="70"/>
      <c r="W97" s="70"/>
      <c r="X97" s="70"/>
      <c r="Y97" s="70"/>
      <c r="Z97" s="70"/>
    </row>
    <row r="98" spans="2:26">
      <c r="B98" s="69"/>
      <c r="C98" s="69"/>
      <c r="D98" s="69"/>
      <c r="E98" s="69"/>
      <c r="F98" s="70"/>
      <c r="G98" s="70"/>
      <c r="H98" s="80"/>
      <c r="I98" s="80"/>
      <c r="J98" s="80"/>
      <c r="K98" s="80"/>
      <c r="L98" s="70"/>
      <c r="M98" s="70"/>
      <c r="N98" s="70"/>
      <c r="O98" s="70"/>
      <c r="P98" s="70"/>
      <c r="Q98" s="70"/>
      <c r="R98" s="70"/>
      <c r="S98" s="70"/>
      <c r="T98" s="70"/>
      <c r="W98" s="70"/>
      <c r="X98" s="70"/>
      <c r="Y98" s="70"/>
      <c r="Z98" s="70"/>
    </row>
    <row r="99" spans="2:26">
      <c r="B99" s="69"/>
      <c r="C99" s="69"/>
      <c r="D99" s="69"/>
      <c r="E99" s="69"/>
      <c r="F99" s="70"/>
      <c r="G99" s="70"/>
      <c r="H99" s="80"/>
      <c r="I99" s="80"/>
      <c r="J99" s="80"/>
      <c r="K99" s="80"/>
      <c r="L99" s="70"/>
      <c r="M99" s="70"/>
      <c r="N99" s="70"/>
      <c r="O99" s="70"/>
      <c r="P99" s="70"/>
      <c r="Q99" s="70"/>
      <c r="R99" s="70"/>
      <c r="S99" s="70"/>
      <c r="T99" s="70"/>
      <c r="W99" s="70"/>
      <c r="X99" s="70"/>
      <c r="Y99" s="70"/>
      <c r="Z99" s="70"/>
    </row>
    <row r="100" spans="2:26">
      <c r="B100" s="69"/>
      <c r="C100" s="69"/>
      <c r="D100" s="69"/>
      <c r="E100" s="69"/>
      <c r="F100" s="70"/>
      <c r="G100" s="70"/>
      <c r="H100" s="80"/>
      <c r="I100" s="80"/>
      <c r="J100" s="80"/>
      <c r="K100" s="80"/>
      <c r="L100" s="70"/>
      <c r="M100" s="70"/>
      <c r="N100" s="70"/>
      <c r="O100" s="70"/>
      <c r="P100" s="70"/>
      <c r="Q100" s="70"/>
      <c r="R100" s="70"/>
      <c r="S100" s="70"/>
      <c r="T100" s="70"/>
      <c r="W100" s="70"/>
      <c r="X100" s="70"/>
      <c r="Y100" s="70"/>
      <c r="Z100" s="70"/>
    </row>
    <row r="101" spans="2:26">
      <c r="B101" s="69"/>
      <c r="C101" s="69"/>
      <c r="D101" s="69"/>
      <c r="E101" s="69"/>
      <c r="F101" s="70"/>
      <c r="G101" s="70"/>
      <c r="H101" s="80"/>
      <c r="I101" s="80"/>
      <c r="J101" s="80"/>
      <c r="K101" s="80"/>
      <c r="L101" s="70"/>
      <c r="M101" s="70"/>
      <c r="N101" s="70"/>
      <c r="O101" s="70"/>
      <c r="P101" s="70"/>
      <c r="Q101" s="70"/>
      <c r="R101" s="70"/>
      <c r="S101" s="70"/>
      <c r="T101" s="70"/>
      <c r="W101" s="70"/>
      <c r="X101" s="70"/>
      <c r="Y101" s="70"/>
      <c r="Z101" s="70"/>
    </row>
    <row r="102" spans="2:26">
      <c r="B102" s="69"/>
      <c r="C102" s="69"/>
      <c r="D102" s="69"/>
      <c r="E102" s="69"/>
      <c r="F102" s="70"/>
      <c r="G102" s="70"/>
      <c r="H102" s="80"/>
      <c r="I102" s="80"/>
      <c r="J102" s="80"/>
      <c r="K102" s="80"/>
      <c r="L102" s="70"/>
      <c r="M102" s="70"/>
      <c r="N102" s="70"/>
      <c r="O102" s="70"/>
      <c r="P102" s="70"/>
      <c r="Q102" s="70"/>
      <c r="R102" s="70"/>
      <c r="S102" s="70"/>
      <c r="T102" s="70"/>
      <c r="W102" s="70"/>
      <c r="X102" s="70"/>
      <c r="Y102" s="70"/>
      <c r="Z102" s="70"/>
    </row>
    <row r="103" spans="2:26">
      <c r="B103" s="69"/>
      <c r="C103" s="69"/>
      <c r="D103" s="69"/>
      <c r="E103" s="69"/>
      <c r="F103" s="70"/>
      <c r="G103" s="70"/>
      <c r="H103" s="80"/>
      <c r="I103" s="80"/>
      <c r="J103" s="80"/>
      <c r="K103" s="80"/>
      <c r="L103" s="70"/>
      <c r="M103" s="70"/>
      <c r="N103" s="70"/>
      <c r="O103" s="70"/>
      <c r="P103" s="70"/>
      <c r="Q103" s="70"/>
      <c r="R103" s="70"/>
      <c r="S103" s="70"/>
      <c r="T103" s="70"/>
      <c r="W103" s="70"/>
      <c r="X103" s="70"/>
      <c r="Y103" s="70"/>
      <c r="Z103" s="70"/>
    </row>
    <row r="104" spans="2:26">
      <c r="B104" s="69"/>
      <c r="C104" s="69"/>
      <c r="D104" s="69"/>
      <c r="E104" s="69"/>
      <c r="F104" s="70"/>
      <c r="G104" s="70"/>
      <c r="H104" s="80"/>
      <c r="I104" s="80"/>
      <c r="J104" s="80"/>
      <c r="K104" s="80"/>
      <c r="L104" s="70"/>
      <c r="M104" s="70"/>
      <c r="N104" s="70"/>
      <c r="O104" s="70"/>
      <c r="P104" s="70"/>
      <c r="Q104" s="70"/>
      <c r="R104" s="70"/>
      <c r="S104" s="70"/>
      <c r="T104" s="70"/>
      <c r="W104" s="70"/>
      <c r="X104" s="70"/>
      <c r="Y104" s="70"/>
      <c r="Z104" s="70"/>
    </row>
    <row r="105" spans="2:26">
      <c r="B105" s="69"/>
      <c r="C105" s="69"/>
      <c r="D105" s="69"/>
      <c r="E105" s="69"/>
      <c r="F105" s="70"/>
      <c r="G105" s="70"/>
      <c r="H105" s="80"/>
      <c r="I105" s="80"/>
      <c r="J105" s="80"/>
      <c r="K105" s="80"/>
      <c r="L105" s="70"/>
      <c r="M105" s="70"/>
      <c r="N105" s="70"/>
      <c r="O105" s="70"/>
      <c r="P105" s="70"/>
      <c r="Q105" s="70"/>
      <c r="R105" s="70"/>
      <c r="S105" s="70"/>
      <c r="T105" s="70"/>
      <c r="W105" s="70"/>
      <c r="X105" s="70"/>
      <c r="Y105" s="70"/>
      <c r="Z105" s="70"/>
    </row>
    <row r="106" spans="2:26">
      <c r="B106" s="69"/>
      <c r="C106" s="69"/>
      <c r="D106" s="69"/>
      <c r="E106" s="69"/>
      <c r="F106" s="70"/>
      <c r="G106" s="70"/>
      <c r="H106" s="80"/>
      <c r="I106" s="80"/>
      <c r="J106" s="80"/>
      <c r="K106" s="80"/>
      <c r="L106" s="70"/>
      <c r="M106" s="70"/>
      <c r="N106" s="70"/>
      <c r="O106" s="70"/>
      <c r="P106" s="70"/>
      <c r="Q106" s="70"/>
      <c r="R106" s="70"/>
      <c r="S106" s="70"/>
      <c r="T106" s="70"/>
      <c r="W106" s="70"/>
      <c r="X106" s="70"/>
      <c r="Y106" s="70"/>
      <c r="Z106" s="70"/>
    </row>
    <row r="107" spans="2:26">
      <c r="B107" s="69"/>
      <c r="C107" s="69"/>
      <c r="D107" s="69"/>
      <c r="E107" s="69"/>
      <c r="F107" s="70"/>
      <c r="G107" s="70"/>
      <c r="H107" s="80"/>
      <c r="I107" s="80"/>
      <c r="J107" s="80"/>
      <c r="K107" s="80"/>
      <c r="L107" s="70"/>
      <c r="M107" s="70"/>
      <c r="N107" s="70"/>
      <c r="O107" s="70"/>
      <c r="P107" s="70"/>
      <c r="Q107" s="70"/>
      <c r="R107" s="70"/>
      <c r="S107" s="70"/>
      <c r="T107" s="70"/>
      <c r="W107" s="70"/>
      <c r="X107" s="70"/>
      <c r="Y107" s="70"/>
      <c r="Z107" s="70"/>
    </row>
    <row r="108" spans="2:26">
      <c r="B108" s="93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</row>
    <row r="109" spans="2:26">
      <c r="B109" s="93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2:26">
      <c r="B110" s="93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</row>
    <row r="111" spans="2:26">
      <c r="B111" s="93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</row>
    <row r="112" spans="2:26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</row>
    <row r="113" spans="2:20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</row>
    <row r="114" spans="2:20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</row>
    <row r="115" spans="2:20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</row>
    <row r="116" spans="2:20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</row>
    <row r="117" spans="2:20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</row>
    <row r="118" spans="2:20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</row>
    <row r="119" spans="2:20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</row>
    <row r="120" spans="2:20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</row>
    <row r="121" spans="2:20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</row>
    <row r="122" spans="2:20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</row>
    <row r="123" spans="2:20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</row>
    <row r="124" spans="2:20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</row>
    <row r="125" spans="2:20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</row>
    <row r="126" spans="2:20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</row>
    <row r="127" spans="2:20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</row>
    <row r="128" spans="2:20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</row>
  </sheetData>
  <mergeCells count="70">
    <mergeCell ref="A1:AB1"/>
    <mergeCell ref="A7:D7"/>
    <mergeCell ref="B8:B9"/>
    <mergeCell ref="C8:C9"/>
    <mergeCell ref="D8:D9"/>
    <mergeCell ref="E8:E9"/>
    <mergeCell ref="Q8:Q9"/>
    <mergeCell ref="R8:R9"/>
    <mergeCell ref="S8:S9"/>
    <mergeCell ref="V8:Y8"/>
    <mergeCell ref="AA8:AE8"/>
    <mergeCell ref="T8:T9"/>
    <mergeCell ref="A31:P31"/>
    <mergeCell ref="K8:K9"/>
    <mergeCell ref="L8:L9"/>
    <mergeCell ref="M8:M9"/>
    <mergeCell ref="N8:N9"/>
    <mergeCell ref="O8:O9"/>
    <mergeCell ref="P8:P9"/>
    <mergeCell ref="G8:G9"/>
    <mergeCell ref="H8:H9"/>
    <mergeCell ref="I8:I9"/>
    <mergeCell ref="J8:J9"/>
    <mergeCell ref="F8:F9"/>
    <mergeCell ref="A34:P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58:P58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V35:Y35"/>
    <mergeCell ref="AA35:AE35"/>
    <mergeCell ref="T35:T36"/>
    <mergeCell ref="A61:P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A85:P85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V62:Y62"/>
    <mergeCell ref="AA62:AE62"/>
    <mergeCell ref="T62:T63"/>
  </mergeCells>
  <hyperlinks>
    <hyperlink ref="A3" location="Evolução_da_produção_silvícola_preços_correntes__milhões_de_euros" display="Evolução da produção silvícola preços correntes (milhões de euros)"/>
    <hyperlink ref="A4" location="Evolução_da_produção_silvícola_preços_constantes_2016__milhões_de_euros" display="Evolução da produção silvícola preços constantes 2016 (milhões de euros)"/>
    <hyperlink ref="A5" location="Evolução_do_Índice_de_Preços_implícito_na_produção_silvícola" display="Evolução do Índice de Preços implícito na produção silvícola"/>
  </hyperlinks>
  <pageMargins left="0.70866141732283472" right="0.70866141732283472" top="0.74803149606299213" bottom="0.74803149606299213" header="0.31496062992125984" footer="0.31496062992125984"/>
  <pageSetup paperSize="9" scale="50" fitToHeight="5" orientation="landscape" r:id="rId1"/>
  <rowBreaks count="2" manualBreakCount="2">
    <brk id="33" max="30" man="1"/>
    <brk id="59" max="16383" man="1"/>
  </rowBreaks>
  <ignoredErrors>
    <ignoredError sqref="O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2"/>
  <sheetViews>
    <sheetView showGridLines="0" zoomScaleNormal="100" workbookViewId="0">
      <pane xSplit="1" ySplit="2" topLeftCell="P3" activePane="bottomRight" state="frozen"/>
      <selection pane="topRight" activeCell="B1" sqref="B1"/>
      <selection pane="bottomLeft" activeCell="A3" sqref="A3"/>
      <selection pane="bottomRight" activeCell="X9" sqref="X9"/>
    </sheetView>
  </sheetViews>
  <sheetFormatPr defaultRowHeight="12.75"/>
  <cols>
    <col min="1" max="1" width="64.5703125" style="55" customWidth="1"/>
    <col min="2" max="22" width="10.5703125" style="47" customWidth="1"/>
    <col min="23" max="26" width="11.140625" style="47" customWidth="1"/>
    <col min="27" max="27" width="9.7109375" style="47" customWidth="1"/>
    <col min="28" max="33" width="7.28515625" style="47" customWidth="1"/>
    <col min="34" max="35" width="8.28515625" style="2" bestFit="1" customWidth="1"/>
    <col min="36" max="36" width="10" style="2" bestFit="1" customWidth="1"/>
    <col min="37" max="37" width="7.140625" style="2" customWidth="1"/>
    <col min="38" max="38" width="8.85546875" style="2" customWidth="1"/>
    <col min="39" max="43" width="9.140625" style="2" bestFit="1" customWidth="1"/>
    <col min="44" max="44" width="11.7109375" style="2" customWidth="1"/>
    <col min="45" max="102" width="9.140625" style="2"/>
    <col min="103" max="16384" width="9.140625" style="3"/>
  </cols>
  <sheetData>
    <row r="1" spans="1:102" ht="31.5" customHeight="1">
      <c r="A1" s="240" t="s">
        <v>217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102" s="8" customFormat="1" ht="31.5" customHeight="1">
      <c r="A2" s="4" t="s">
        <v>2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6" t="s">
        <v>3</v>
      </c>
      <c r="X2" s="257" t="s">
        <v>218</v>
      </c>
      <c r="Y2" s="94" t="s">
        <v>219</v>
      </c>
      <c r="Z2" s="257" t="s">
        <v>230</v>
      </c>
      <c r="AA2" s="257" t="s">
        <v>231</v>
      </c>
      <c r="AB2" s="7"/>
      <c r="AC2" s="7"/>
      <c r="AD2" s="7"/>
      <c r="AE2" s="7"/>
      <c r="AF2" s="7"/>
      <c r="AG2" s="7"/>
      <c r="AH2" s="7"/>
      <c r="AI2" s="7"/>
      <c r="AJ2" s="7"/>
      <c r="AL2" s="9"/>
      <c r="AM2" s="9"/>
      <c r="AN2" s="9"/>
      <c r="AO2" s="9"/>
      <c r="AP2" s="9"/>
      <c r="AQ2" s="9"/>
      <c r="AR2" s="10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</row>
    <row r="3" spans="1:102" s="8" customFormat="1" ht="15" customHeight="1">
      <c r="A3" s="13" t="s">
        <v>153</v>
      </c>
      <c r="B3" s="14">
        <v>15.822087</v>
      </c>
      <c r="C3" s="14">
        <v>21.367571000000002</v>
      </c>
      <c r="D3" s="14">
        <v>23.787421999999999</v>
      </c>
      <c r="E3" s="14">
        <v>24.90645</v>
      </c>
      <c r="F3" s="14">
        <v>43.772644</v>
      </c>
      <c r="G3" s="14">
        <v>44.530766</v>
      </c>
      <c r="H3" s="14">
        <v>50.179654999999997</v>
      </c>
      <c r="I3" s="14">
        <v>60.187480000000001</v>
      </c>
      <c r="J3" s="14">
        <v>48.853093999999999</v>
      </c>
      <c r="K3" s="14">
        <v>54.102769000000002</v>
      </c>
      <c r="L3" s="14">
        <v>57.765045999999998</v>
      </c>
      <c r="M3" s="14">
        <v>61.304538000000001</v>
      </c>
      <c r="N3" s="14">
        <v>54.849606000000001</v>
      </c>
      <c r="O3" s="14">
        <v>51.309462000000003</v>
      </c>
      <c r="P3" s="14">
        <v>54.445197</v>
      </c>
      <c r="Q3" s="14">
        <v>64.975834000000006</v>
      </c>
      <c r="R3" s="14">
        <v>76.839183000000006</v>
      </c>
      <c r="S3" s="14">
        <v>79.173641000000003</v>
      </c>
      <c r="T3" s="14">
        <v>78.579009999999997</v>
      </c>
      <c r="U3" s="14">
        <v>98.160495999999995</v>
      </c>
      <c r="V3" s="14">
        <v>109.48917999999999</v>
      </c>
      <c r="W3" s="15">
        <f>AVERAGE(B3:V3)</f>
        <v>55.923863380952383</v>
      </c>
      <c r="X3" s="95">
        <f>IFERROR((V3/B3)^(1/($V$2-$B$2))-1,"")</f>
        <v>0.10155293446719749</v>
      </c>
      <c r="Y3" s="95">
        <f>IFERROR((V3-B3)/B3,"")</f>
        <v>5.9200213600140108</v>
      </c>
      <c r="Z3" s="95">
        <f>IFERROR((V3/L3)^(1/($V$2-$L$2))-1,"")</f>
        <v>6.6032899600904305E-2</v>
      </c>
      <c r="AA3" s="95">
        <f>IFERROR((V3-L3)/L3,"")</f>
        <v>0.89542270943573721</v>
      </c>
      <c r="AB3" s="14"/>
      <c r="AC3" s="14"/>
      <c r="AD3" s="14"/>
      <c r="AE3" s="14"/>
      <c r="AF3" s="14"/>
      <c r="AG3" s="7"/>
      <c r="AH3" s="7"/>
      <c r="AI3" s="7"/>
      <c r="AJ3" s="7"/>
      <c r="AR3" s="10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1:102" s="8" customFormat="1" ht="15" customHeight="1">
      <c r="A4" s="13" t="s">
        <v>154</v>
      </c>
      <c r="B4" s="14">
        <v>68.982050999999998</v>
      </c>
      <c r="C4" s="14">
        <v>82.182895000000002</v>
      </c>
      <c r="D4" s="14">
        <v>101.213404</v>
      </c>
      <c r="E4" s="14">
        <v>96.028756999999999</v>
      </c>
      <c r="F4" s="14">
        <v>108.03955499999999</v>
      </c>
      <c r="G4" s="14">
        <v>104.494553</v>
      </c>
      <c r="H4" s="14">
        <v>130.341252</v>
      </c>
      <c r="I4" s="14">
        <v>156.91944000000001</v>
      </c>
      <c r="J4" s="14">
        <v>188.74366499999999</v>
      </c>
      <c r="K4" s="14">
        <v>189.038927</v>
      </c>
      <c r="L4" s="14">
        <v>166.812578</v>
      </c>
      <c r="M4" s="14">
        <v>171.004098</v>
      </c>
      <c r="N4" s="14">
        <v>196.913816</v>
      </c>
      <c r="O4" s="14">
        <v>219.304317</v>
      </c>
      <c r="P4" s="14">
        <v>211.46595600000001</v>
      </c>
      <c r="Q4" s="14">
        <v>250.30924299999998</v>
      </c>
      <c r="R4" s="14">
        <v>267.88063400000004</v>
      </c>
      <c r="S4" s="14">
        <v>295.56652200000002</v>
      </c>
      <c r="T4" s="14">
        <v>295.84409700000003</v>
      </c>
      <c r="U4" s="14">
        <v>334.87496000000004</v>
      </c>
      <c r="V4" s="14">
        <v>318.67971399999999</v>
      </c>
      <c r="W4" s="15">
        <f t="shared" ref="W4:W6" si="0">AVERAGE(B4:V4)</f>
        <v>188.31621114285716</v>
      </c>
      <c r="X4" s="95">
        <f t="shared" ref="X4:X12" si="1">IFERROR((V4/B4)^(1/($V$2-$B$2))-1,"")</f>
        <v>7.9520554268757371E-2</v>
      </c>
      <c r="Y4" s="95">
        <f t="shared" ref="Y4:Y12" si="2">IFERROR((V4-B4)/B4,"")</f>
        <v>3.6197483168483928</v>
      </c>
      <c r="Z4" s="95">
        <f t="shared" ref="Z4:Z12" si="3">IFERROR((V4/L4)^(1/($V$2-$L$2))-1,"")</f>
        <v>6.687260237594983E-2</v>
      </c>
      <c r="AA4" s="95">
        <f t="shared" ref="AA4:AA12" si="4">IFERROR((V4-L4)/L4,"")</f>
        <v>0.91040578486833279</v>
      </c>
      <c r="AB4" s="14"/>
      <c r="AC4" s="14"/>
      <c r="AD4" s="14"/>
      <c r="AE4" s="14"/>
      <c r="AF4" s="14"/>
      <c r="AG4" s="7"/>
      <c r="AH4" s="7"/>
      <c r="AI4" s="7"/>
      <c r="AJ4" s="7"/>
      <c r="AR4" s="10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02" s="8" customFormat="1" ht="15" customHeight="1">
      <c r="A5" s="13" t="s">
        <v>155</v>
      </c>
      <c r="B5" s="14">
        <v>82.623022000000006</v>
      </c>
      <c r="C5" s="14">
        <v>114.059713</v>
      </c>
      <c r="D5" s="14">
        <v>112.77373</v>
      </c>
      <c r="E5" s="14">
        <v>134.69288299999999</v>
      </c>
      <c r="F5" s="14">
        <v>137.64115899999999</v>
      </c>
      <c r="G5" s="14">
        <v>143.68822599999999</v>
      </c>
      <c r="H5" s="14">
        <v>140.90796900000001</v>
      </c>
      <c r="I5" s="14">
        <v>163.052581</v>
      </c>
      <c r="J5" s="14">
        <v>207.55328399999999</v>
      </c>
      <c r="K5" s="14">
        <v>209.157543</v>
      </c>
      <c r="L5" s="14">
        <v>270.10740600000003</v>
      </c>
      <c r="M5" s="14">
        <v>284.78657500000003</v>
      </c>
      <c r="N5" s="14">
        <v>324.81509999999997</v>
      </c>
      <c r="O5" s="14">
        <v>341.08797700000002</v>
      </c>
      <c r="P5" s="14">
        <v>435.894476</v>
      </c>
      <c r="Q5" s="14">
        <v>476.63329700000003</v>
      </c>
      <c r="R5" s="14">
        <v>493.12515300000001</v>
      </c>
      <c r="S5" s="14">
        <v>637.35206299999993</v>
      </c>
      <c r="T5" s="14">
        <v>681.48542500000008</v>
      </c>
      <c r="U5" s="14">
        <v>745.96394799999996</v>
      </c>
      <c r="V5" s="14">
        <v>794.59645799999998</v>
      </c>
      <c r="W5" s="15">
        <f t="shared" si="0"/>
        <v>330.09514228571425</v>
      </c>
      <c r="X5" s="95">
        <f t="shared" si="1"/>
        <v>0.11983046282248466</v>
      </c>
      <c r="Y5" s="95">
        <f t="shared" si="2"/>
        <v>8.6171313850030806</v>
      </c>
      <c r="Z5" s="95">
        <f t="shared" si="3"/>
        <v>0.11393798432515667</v>
      </c>
      <c r="AA5" s="95">
        <f t="shared" si="4"/>
        <v>1.9417796045177667</v>
      </c>
      <c r="AB5" s="14"/>
      <c r="AC5" s="14"/>
      <c r="AD5" s="14"/>
      <c r="AE5" s="14"/>
      <c r="AF5" s="14"/>
      <c r="AG5" s="7"/>
      <c r="AH5" s="7"/>
      <c r="AI5" s="7"/>
      <c r="AJ5" s="7"/>
      <c r="AR5" s="10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</row>
    <row r="6" spans="1:102" s="8" customFormat="1" ht="15" customHeight="1">
      <c r="A6" s="13" t="s">
        <v>156</v>
      </c>
      <c r="B6" s="14">
        <v>131.54267300000001</v>
      </c>
      <c r="C6" s="14">
        <v>126.662796</v>
      </c>
      <c r="D6" s="14">
        <v>142.70500200000001</v>
      </c>
      <c r="E6" s="14">
        <v>154.89444399999999</v>
      </c>
      <c r="F6" s="14">
        <v>147.920759</v>
      </c>
      <c r="G6" s="14">
        <v>148.26375100000001</v>
      </c>
      <c r="H6" s="14">
        <v>175.05500799999999</v>
      </c>
      <c r="I6" s="14">
        <v>221.58637999999999</v>
      </c>
      <c r="J6" s="14">
        <v>253.86229499999999</v>
      </c>
      <c r="K6" s="14">
        <v>277.37175999999999</v>
      </c>
      <c r="L6" s="14">
        <v>285.62227799999999</v>
      </c>
      <c r="M6" s="14">
        <v>319.526456</v>
      </c>
      <c r="N6" s="14">
        <v>344.355501</v>
      </c>
      <c r="O6" s="14">
        <v>388.233833</v>
      </c>
      <c r="P6" s="14">
        <v>399.59622300000001</v>
      </c>
      <c r="Q6" s="14">
        <v>422.07253900000001</v>
      </c>
      <c r="R6" s="14">
        <v>435.60913799999997</v>
      </c>
      <c r="S6" s="14">
        <v>457.617299</v>
      </c>
      <c r="T6" s="14">
        <v>437.02461</v>
      </c>
      <c r="U6" s="14">
        <v>433.20675799999998</v>
      </c>
      <c r="V6" s="14">
        <v>466.112076</v>
      </c>
      <c r="W6" s="15">
        <f t="shared" si="0"/>
        <v>293.75436090476194</v>
      </c>
      <c r="X6" s="95">
        <f t="shared" si="1"/>
        <v>6.5298178895941694E-2</v>
      </c>
      <c r="Y6" s="95">
        <f t="shared" si="2"/>
        <v>2.5434286484356292</v>
      </c>
      <c r="Z6" s="95">
        <f t="shared" si="3"/>
        <v>5.0194713076011865E-2</v>
      </c>
      <c r="AA6" s="95">
        <f t="shared" si="4"/>
        <v>0.63191778758938411</v>
      </c>
      <c r="AB6" s="14"/>
      <c r="AC6" s="14"/>
      <c r="AD6" s="14"/>
      <c r="AE6" s="14"/>
      <c r="AF6" s="14"/>
      <c r="AG6" s="7"/>
      <c r="AH6" s="7"/>
      <c r="AI6" s="7"/>
      <c r="AJ6" s="7"/>
      <c r="AR6" s="10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1:102" s="8" customFormat="1" ht="18" customHeight="1">
      <c r="A7" s="16" t="s">
        <v>4</v>
      </c>
      <c r="B7" s="17">
        <f t="shared" ref="B7:V7" si="5">SUM(B3:B6)</f>
        <v>298.96983299999999</v>
      </c>
      <c r="C7" s="17">
        <f t="shared" si="5"/>
        <v>344.27297500000003</v>
      </c>
      <c r="D7" s="17">
        <f t="shared" si="5"/>
        <v>380.479558</v>
      </c>
      <c r="E7" s="17">
        <f t="shared" si="5"/>
        <v>410.52253399999995</v>
      </c>
      <c r="F7" s="17">
        <f t="shared" si="5"/>
        <v>437.37411699999996</v>
      </c>
      <c r="G7" s="17">
        <f t="shared" si="5"/>
        <v>440.97729599999997</v>
      </c>
      <c r="H7" s="17">
        <f t="shared" si="5"/>
        <v>496.48388399999999</v>
      </c>
      <c r="I7" s="17">
        <f t="shared" si="5"/>
        <v>601.74588099999994</v>
      </c>
      <c r="J7" s="17">
        <f t="shared" si="5"/>
        <v>699.012338</v>
      </c>
      <c r="K7" s="17">
        <f t="shared" si="5"/>
        <v>729.67099899999994</v>
      </c>
      <c r="L7" s="17">
        <f t="shared" si="5"/>
        <v>780.30730800000003</v>
      </c>
      <c r="M7" s="17">
        <f t="shared" si="5"/>
        <v>836.62166700000012</v>
      </c>
      <c r="N7" s="17">
        <f t="shared" si="5"/>
        <v>920.93402300000002</v>
      </c>
      <c r="O7" s="17">
        <f t="shared" si="5"/>
        <v>999.93558900000005</v>
      </c>
      <c r="P7" s="17">
        <f t="shared" si="5"/>
        <v>1101.401852</v>
      </c>
      <c r="Q7" s="17">
        <f t="shared" si="5"/>
        <v>1213.9909130000001</v>
      </c>
      <c r="R7" s="17">
        <f t="shared" si="5"/>
        <v>1273.4541080000001</v>
      </c>
      <c r="S7" s="17">
        <f t="shared" si="5"/>
        <v>1469.709525</v>
      </c>
      <c r="T7" s="17">
        <f t="shared" si="5"/>
        <v>1492.9331420000001</v>
      </c>
      <c r="U7" s="17">
        <f t="shared" si="5"/>
        <v>1612.2061620000002</v>
      </c>
      <c r="V7" s="17">
        <f t="shared" si="5"/>
        <v>1688.8774279999998</v>
      </c>
      <c r="W7" s="18">
        <f>SUM(W3:W6)</f>
        <v>868.08957771428572</v>
      </c>
      <c r="X7" s="96">
        <f t="shared" si="1"/>
        <v>9.043187504384731E-2</v>
      </c>
      <c r="Y7" s="96">
        <f t="shared" si="2"/>
        <v>4.6489894349976097</v>
      </c>
      <c r="Z7" s="96">
        <f t="shared" si="3"/>
        <v>8.0272313703338982E-2</v>
      </c>
      <c r="AA7" s="96">
        <f t="shared" si="4"/>
        <v>1.1643747414448151</v>
      </c>
      <c r="AB7" s="14"/>
      <c r="AC7" s="14"/>
      <c r="AD7" s="14"/>
      <c r="AE7" s="14"/>
      <c r="AF7" s="14"/>
      <c r="AG7" s="7"/>
      <c r="AH7" s="7"/>
      <c r="AI7" s="7"/>
      <c r="AJ7" s="7"/>
      <c r="AR7" s="10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</row>
    <row r="8" spans="1:102" s="8" customFormat="1" ht="15" customHeight="1">
      <c r="A8" s="13" t="s">
        <v>153</v>
      </c>
      <c r="B8" s="14">
        <v>67.628729000000007</v>
      </c>
      <c r="C8" s="14">
        <v>76.750459000000006</v>
      </c>
      <c r="D8" s="14">
        <v>83.255088999999998</v>
      </c>
      <c r="E8" s="14">
        <v>88.537388000000007</v>
      </c>
      <c r="F8" s="14">
        <v>83.770059000000003</v>
      </c>
      <c r="G8" s="14">
        <v>71.776094999999998</v>
      </c>
      <c r="H8" s="14">
        <v>90.977200999999994</v>
      </c>
      <c r="I8" s="14">
        <v>94.254037999999994</v>
      </c>
      <c r="J8" s="14">
        <v>110.873909</v>
      </c>
      <c r="K8" s="14">
        <v>91.607230999999999</v>
      </c>
      <c r="L8" s="14">
        <v>91.696729000000005</v>
      </c>
      <c r="M8" s="14">
        <v>78.796592000000004</v>
      </c>
      <c r="N8" s="14">
        <v>72.610394999999997</v>
      </c>
      <c r="O8" s="14">
        <v>74.703023000000002</v>
      </c>
      <c r="P8" s="14">
        <v>83.902041999999994</v>
      </c>
      <c r="Q8" s="14">
        <v>87.093378999999999</v>
      </c>
      <c r="R8" s="14">
        <v>103.181849</v>
      </c>
      <c r="S8" s="14">
        <v>123.89852</v>
      </c>
      <c r="T8" s="14">
        <v>126.58603100000001</v>
      </c>
      <c r="U8" s="14">
        <v>127.26603799999999</v>
      </c>
      <c r="V8" s="14">
        <v>117.88717600000001</v>
      </c>
      <c r="W8" s="15">
        <f>AVERAGE(B8:V8)</f>
        <v>92.716760571428566</v>
      </c>
      <c r="X8" s="95">
        <f t="shared" si="1"/>
        <v>2.8174353964389498E-2</v>
      </c>
      <c r="Y8" s="95">
        <f t="shared" si="2"/>
        <v>0.74315232214404026</v>
      </c>
      <c r="Z8" s="95">
        <f t="shared" si="3"/>
        <v>2.5442403201896058E-2</v>
      </c>
      <c r="AA8" s="95">
        <f t="shared" si="4"/>
        <v>0.28562029731725769</v>
      </c>
      <c r="AB8" s="14"/>
      <c r="AC8" s="14"/>
      <c r="AD8" s="14"/>
      <c r="AE8" s="14"/>
      <c r="AF8" s="14"/>
      <c r="AG8" s="14"/>
      <c r="AH8" s="7"/>
      <c r="AI8" s="7"/>
      <c r="AJ8" s="7"/>
      <c r="AR8" s="10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1:102" s="8" customFormat="1" ht="15" customHeight="1">
      <c r="A9" s="13" t="s">
        <v>154</v>
      </c>
      <c r="B9" s="14">
        <v>205.24330900000001</v>
      </c>
      <c r="C9" s="14">
        <v>237.625958</v>
      </c>
      <c r="D9" s="14">
        <v>230.633107</v>
      </c>
      <c r="E9" s="14">
        <v>233.73450800000001</v>
      </c>
      <c r="F9" s="14">
        <v>235.60183499999999</v>
      </c>
      <c r="G9" s="14">
        <v>222.41228000000001</v>
      </c>
      <c r="H9" s="14">
        <v>275.60138000000001</v>
      </c>
      <c r="I9" s="14">
        <v>305.14326699999998</v>
      </c>
      <c r="J9" s="14">
        <v>284.85599400000001</v>
      </c>
      <c r="K9" s="14">
        <v>265.36587200000002</v>
      </c>
      <c r="L9" s="14">
        <v>315.20967100000001</v>
      </c>
      <c r="M9" s="14">
        <v>309.38258999999999</v>
      </c>
      <c r="N9" s="14">
        <v>277.84850999999998</v>
      </c>
      <c r="O9" s="14">
        <v>345.24570799999998</v>
      </c>
      <c r="P9" s="14">
        <v>303.30460100000005</v>
      </c>
      <c r="Q9" s="14">
        <v>329.17336399999999</v>
      </c>
      <c r="R9" s="14">
        <v>384.76520299999999</v>
      </c>
      <c r="S9" s="14">
        <v>384.42799200000002</v>
      </c>
      <c r="T9" s="14">
        <v>418.72877199999999</v>
      </c>
      <c r="U9" s="14">
        <v>455.25507400000004</v>
      </c>
      <c r="V9" s="14">
        <v>425.905642</v>
      </c>
      <c r="W9" s="15">
        <f>AVERAGE(B9:V9)</f>
        <v>306.92688747619047</v>
      </c>
      <c r="X9" s="95">
        <f t="shared" si="1"/>
        <v>3.7175428084562867E-2</v>
      </c>
      <c r="Y9" s="95">
        <f t="shared" si="2"/>
        <v>1.0751255866762506</v>
      </c>
      <c r="Z9" s="95">
        <f t="shared" si="3"/>
        <v>3.055550123395645E-2</v>
      </c>
      <c r="AA9" s="95">
        <f t="shared" si="4"/>
        <v>0.35118202639156965</v>
      </c>
      <c r="AB9" s="14"/>
      <c r="AC9" s="14"/>
      <c r="AD9" s="14"/>
      <c r="AE9" s="14"/>
      <c r="AF9" s="14"/>
      <c r="AG9" s="14"/>
      <c r="AH9" s="7"/>
      <c r="AI9" s="7"/>
      <c r="AJ9" s="7"/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</row>
    <row r="10" spans="1:102" s="8" customFormat="1" ht="15" customHeight="1">
      <c r="A10" s="13" t="s">
        <v>155</v>
      </c>
      <c r="B10" s="14">
        <v>320.04813999999999</v>
      </c>
      <c r="C10" s="14">
        <v>411.09425499999998</v>
      </c>
      <c r="D10" s="14">
        <v>383.82439199999999</v>
      </c>
      <c r="E10" s="14">
        <v>400.46390200000002</v>
      </c>
      <c r="F10" s="14">
        <v>417.30381399999999</v>
      </c>
      <c r="G10" s="14">
        <v>417.72032799999999</v>
      </c>
      <c r="H10" s="14">
        <v>397.327564</v>
      </c>
      <c r="I10" s="14">
        <v>451.11739899999998</v>
      </c>
      <c r="J10" s="14">
        <v>504.09249299999999</v>
      </c>
      <c r="K10" s="14">
        <v>456.304079</v>
      </c>
      <c r="L10" s="14">
        <v>518.93234500000005</v>
      </c>
      <c r="M10" s="14">
        <v>478.958235</v>
      </c>
      <c r="N10" s="14">
        <v>450.23829000000001</v>
      </c>
      <c r="O10" s="14">
        <v>535.09161300000005</v>
      </c>
      <c r="P10" s="14">
        <v>509.633802</v>
      </c>
      <c r="Q10" s="14">
        <v>553.92301399999997</v>
      </c>
      <c r="R10" s="14">
        <v>673.76937100000009</v>
      </c>
      <c r="S10" s="14">
        <v>755.95528200000001</v>
      </c>
      <c r="T10" s="14">
        <v>814.57237699999996</v>
      </c>
      <c r="U10" s="14">
        <v>779.19288800000004</v>
      </c>
      <c r="V10" s="14">
        <v>881.51479599999993</v>
      </c>
      <c r="W10" s="15">
        <f>AVERAGE(B10:V10)</f>
        <v>529.09897042857153</v>
      </c>
      <c r="X10" s="95">
        <f t="shared" si="1"/>
        <v>5.1963605555133796E-2</v>
      </c>
      <c r="Y10" s="95">
        <f t="shared" si="2"/>
        <v>1.7543193845775824</v>
      </c>
      <c r="Z10" s="95">
        <f t="shared" si="3"/>
        <v>5.4415755051866688E-2</v>
      </c>
      <c r="AA10" s="95">
        <f t="shared" si="4"/>
        <v>0.69870852047196985</v>
      </c>
      <c r="AB10" s="14"/>
      <c r="AC10" s="14"/>
      <c r="AD10" s="14"/>
      <c r="AE10" s="14"/>
      <c r="AF10" s="14"/>
      <c r="AG10" s="14"/>
      <c r="AH10" s="7"/>
      <c r="AI10" s="7"/>
      <c r="AJ10" s="7"/>
      <c r="AR10" s="10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</row>
    <row r="11" spans="1:102" s="8" customFormat="1" ht="15" customHeight="1">
      <c r="A11" s="13" t="s">
        <v>156</v>
      </c>
      <c r="B11" s="14">
        <v>158.74930599999999</v>
      </c>
      <c r="C11" s="14">
        <v>144.61074600000001</v>
      </c>
      <c r="D11" s="14">
        <v>158.44781599999999</v>
      </c>
      <c r="E11" s="14">
        <v>157.49015900000001</v>
      </c>
      <c r="F11" s="14">
        <v>169.758306</v>
      </c>
      <c r="G11" s="14">
        <v>170.724546</v>
      </c>
      <c r="H11" s="14">
        <v>186.89520300000001</v>
      </c>
      <c r="I11" s="14">
        <v>215.91499899999999</v>
      </c>
      <c r="J11" s="14">
        <v>237.07330899999999</v>
      </c>
      <c r="K11" s="14">
        <v>264.210373</v>
      </c>
      <c r="L11" s="14">
        <v>280.341544</v>
      </c>
      <c r="M11" s="14">
        <v>284.949299</v>
      </c>
      <c r="N11" s="14">
        <v>272.69704200000001</v>
      </c>
      <c r="O11" s="14">
        <v>283.736897</v>
      </c>
      <c r="P11" s="14">
        <v>299.19768900000003</v>
      </c>
      <c r="Q11" s="14">
        <v>293.32665000000003</v>
      </c>
      <c r="R11" s="14">
        <v>334.36852899999997</v>
      </c>
      <c r="S11" s="14">
        <v>357.647402</v>
      </c>
      <c r="T11" s="14">
        <v>361.96727899999996</v>
      </c>
      <c r="U11" s="14">
        <v>394.26405499999998</v>
      </c>
      <c r="V11" s="14">
        <v>368.12617399999999</v>
      </c>
      <c r="W11" s="15">
        <f>AVERAGE(B11:V11)</f>
        <v>256.88082490476182</v>
      </c>
      <c r="X11" s="95">
        <f t="shared" si="1"/>
        <v>4.2951812273483769E-2</v>
      </c>
      <c r="Y11" s="95">
        <f t="shared" si="2"/>
        <v>1.3189151705645883</v>
      </c>
      <c r="Z11" s="95">
        <f t="shared" si="3"/>
        <v>2.7616156175596318E-2</v>
      </c>
      <c r="AA11" s="95">
        <f t="shared" si="4"/>
        <v>0.31313457416072443</v>
      </c>
      <c r="AB11" s="14"/>
      <c r="AC11" s="14"/>
      <c r="AD11" s="14"/>
      <c r="AE11" s="14"/>
      <c r="AF11" s="14"/>
      <c r="AG11" s="14"/>
      <c r="AH11" s="7"/>
      <c r="AI11" s="7"/>
      <c r="AJ11" s="7"/>
      <c r="AR11" s="10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s="8" customFormat="1" ht="18" customHeight="1">
      <c r="A12" s="16" t="s">
        <v>5</v>
      </c>
      <c r="B12" s="17">
        <f t="shared" ref="B12:Q12" si="6">SUM(B8:B11)</f>
        <v>751.66948400000001</v>
      </c>
      <c r="C12" s="17">
        <f t="shared" si="6"/>
        <v>870.08141799999999</v>
      </c>
      <c r="D12" s="17">
        <f t="shared" si="6"/>
        <v>856.16040399999997</v>
      </c>
      <c r="E12" s="17">
        <f t="shared" si="6"/>
        <v>880.22595700000011</v>
      </c>
      <c r="F12" s="17">
        <f t="shared" si="6"/>
        <v>906.43401399999993</v>
      </c>
      <c r="G12" s="17">
        <f t="shared" si="6"/>
        <v>882.63324900000009</v>
      </c>
      <c r="H12" s="17">
        <f t="shared" si="6"/>
        <v>950.80134799999996</v>
      </c>
      <c r="I12" s="17">
        <f t="shared" si="6"/>
        <v>1066.429703</v>
      </c>
      <c r="J12" s="17">
        <f t="shared" si="6"/>
        <v>1136.8957049999999</v>
      </c>
      <c r="K12" s="17">
        <f t="shared" si="6"/>
        <v>1077.4875550000002</v>
      </c>
      <c r="L12" s="17">
        <f t="shared" si="6"/>
        <v>1206.1802889999999</v>
      </c>
      <c r="M12" s="17">
        <f t="shared" si="6"/>
        <v>1152.0867159999998</v>
      </c>
      <c r="N12" s="17">
        <f t="shared" si="6"/>
        <v>1073.394237</v>
      </c>
      <c r="O12" s="17">
        <f t="shared" si="6"/>
        <v>1238.777241</v>
      </c>
      <c r="P12" s="17">
        <f t="shared" si="6"/>
        <v>1196.0381340000001</v>
      </c>
      <c r="Q12" s="17">
        <f t="shared" si="6"/>
        <v>1263.5164070000001</v>
      </c>
      <c r="R12" s="17">
        <f t="shared" ref="R12:W12" si="7">SUM(R8:R11)</f>
        <v>1496.0849520000002</v>
      </c>
      <c r="S12" s="17">
        <f t="shared" si="7"/>
        <v>1621.929196</v>
      </c>
      <c r="T12" s="17">
        <f t="shared" si="7"/>
        <v>1721.8544589999999</v>
      </c>
      <c r="U12" s="17">
        <f t="shared" si="7"/>
        <v>1755.978055</v>
      </c>
      <c r="V12" s="17">
        <f t="shared" si="7"/>
        <v>1793.4337879999998</v>
      </c>
      <c r="W12" s="18">
        <f t="shared" si="7"/>
        <v>1185.6234433809523</v>
      </c>
      <c r="X12" s="97">
        <f t="shared" si="1"/>
        <v>4.4438617941748193E-2</v>
      </c>
      <c r="Y12" s="97">
        <f t="shared" si="2"/>
        <v>1.3859340124548674</v>
      </c>
      <c r="Z12" s="97">
        <f t="shared" si="3"/>
        <v>4.0464608050218009E-2</v>
      </c>
      <c r="AA12" s="97">
        <f t="shared" si="4"/>
        <v>0.48687041593663449</v>
      </c>
      <c r="AB12" s="14"/>
      <c r="AC12" s="14"/>
      <c r="AD12" s="14"/>
      <c r="AE12" s="14"/>
      <c r="AF12" s="14"/>
      <c r="AG12" s="14"/>
      <c r="AH12" s="7"/>
      <c r="AI12" s="7"/>
      <c r="AJ12" s="7"/>
      <c r="AK12" s="11"/>
      <c r="AR12" s="10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2" s="8" customFormat="1" ht="19.5" customHeight="1">
      <c r="A13" s="19" t="s">
        <v>6</v>
      </c>
      <c r="B13" s="20">
        <f t="shared" ref="B13:R13" si="8">B7-B12</f>
        <v>-452.69965100000002</v>
      </c>
      <c r="C13" s="20">
        <f t="shared" si="8"/>
        <v>-525.8084429999999</v>
      </c>
      <c r="D13" s="20">
        <f t="shared" si="8"/>
        <v>-475.68084599999997</v>
      </c>
      <c r="E13" s="20">
        <f t="shared" si="8"/>
        <v>-469.70342300000016</v>
      </c>
      <c r="F13" s="20">
        <f t="shared" si="8"/>
        <v>-469.05989699999998</v>
      </c>
      <c r="G13" s="20">
        <f t="shared" si="8"/>
        <v>-441.65595300000012</v>
      </c>
      <c r="H13" s="20">
        <f t="shared" si="8"/>
        <v>-454.31746399999997</v>
      </c>
      <c r="I13" s="20">
        <f t="shared" si="8"/>
        <v>-464.68382200000008</v>
      </c>
      <c r="J13" s="20">
        <f t="shared" si="8"/>
        <v>-437.88336699999991</v>
      </c>
      <c r="K13" s="20">
        <f t="shared" si="8"/>
        <v>-347.81655600000022</v>
      </c>
      <c r="L13" s="20">
        <f t="shared" si="8"/>
        <v>-425.87298099999987</v>
      </c>
      <c r="M13" s="20">
        <f t="shared" si="8"/>
        <v>-315.46504899999968</v>
      </c>
      <c r="N13" s="20">
        <f t="shared" si="8"/>
        <v>-152.46021399999995</v>
      </c>
      <c r="O13" s="20">
        <f t="shared" si="8"/>
        <v>-238.84165199999995</v>
      </c>
      <c r="P13" s="20">
        <f t="shared" si="8"/>
        <v>-94.636282000000165</v>
      </c>
      <c r="Q13" s="20">
        <f t="shared" si="8"/>
        <v>-49.525493999999981</v>
      </c>
      <c r="R13" s="20">
        <f t="shared" si="8"/>
        <v>-222.63084400000002</v>
      </c>
      <c r="S13" s="20">
        <f>S7-S12</f>
        <v>-152.21967100000006</v>
      </c>
      <c r="T13" s="20">
        <f>T7-T12</f>
        <v>-228.92131699999982</v>
      </c>
      <c r="U13" s="20">
        <f t="shared" ref="U13:V13" si="9">U7-U12</f>
        <v>-143.77189299999986</v>
      </c>
      <c r="V13" s="20">
        <f t="shared" si="9"/>
        <v>-104.55636000000004</v>
      </c>
      <c r="W13" s="21">
        <f>W7-W12</f>
        <v>-317.53386566666654</v>
      </c>
      <c r="X13" s="14"/>
      <c r="Y13" s="14"/>
      <c r="Z13" s="14"/>
      <c r="AA13" s="22"/>
      <c r="AB13" s="14"/>
      <c r="AC13" s="14"/>
      <c r="AD13" s="14"/>
      <c r="AE13" s="14"/>
      <c r="AF13" s="14"/>
      <c r="AG13" s="14"/>
      <c r="AH13" s="23"/>
      <c r="AI13" s="23"/>
      <c r="AK13" s="11"/>
      <c r="AL13" s="24"/>
      <c r="AM13" s="24"/>
      <c r="AN13" s="24"/>
      <c r="AO13" s="24"/>
      <c r="AP13" s="24"/>
      <c r="AR13" s="10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  <row r="14" spans="1:102" s="8" customFormat="1" ht="19.5" customHeight="1">
      <c r="A14" s="25" t="s">
        <v>7</v>
      </c>
      <c r="B14" s="26">
        <f t="shared" ref="B14:S14" si="10">B7/B12</f>
        <v>0.39774108083919502</v>
      </c>
      <c r="C14" s="26">
        <f t="shared" si="10"/>
        <v>0.39567903402805465</v>
      </c>
      <c r="D14" s="26">
        <f t="shared" si="10"/>
        <v>0.44440218938225973</v>
      </c>
      <c r="E14" s="26">
        <f t="shared" si="10"/>
        <v>0.46638312666800841</v>
      </c>
      <c r="F14" s="26">
        <f t="shared" si="10"/>
        <v>0.48252173930445641</v>
      </c>
      <c r="G14" s="26">
        <f t="shared" si="10"/>
        <v>0.49961554983297474</v>
      </c>
      <c r="H14" s="26">
        <f t="shared" si="10"/>
        <v>0.52217414820072383</v>
      </c>
      <c r="I14" s="26">
        <f t="shared" si="10"/>
        <v>0.56426211620626621</v>
      </c>
      <c r="J14" s="26">
        <f t="shared" si="10"/>
        <v>0.61484297541611355</v>
      </c>
      <c r="K14" s="26">
        <f t="shared" si="10"/>
        <v>0.67719668372411024</v>
      </c>
      <c r="L14" s="26">
        <f t="shared" si="10"/>
        <v>0.6469242741870076</v>
      </c>
      <c r="M14" s="26">
        <f t="shared" si="10"/>
        <v>0.72617942328570362</v>
      </c>
      <c r="N14" s="26">
        <f t="shared" si="10"/>
        <v>0.85796438182292944</v>
      </c>
      <c r="O14" s="26">
        <f t="shared" si="10"/>
        <v>0.80719564091507234</v>
      </c>
      <c r="P14" s="26">
        <f t="shared" si="10"/>
        <v>0.9208751967769615</v>
      </c>
      <c r="Q14" s="26">
        <f t="shared" si="10"/>
        <v>0.96080344210362123</v>
      </c>
      <c r="R14" s="26">
        <f t="shared" si="10"/>
        <v>0.85119104118894984</v>
      </c>
      <c r="S14" s="26">
        <f t="shared" si="10"/>
        <v>0.90614900368314222</v>
      </c>
      <c r="T14" s="26">
        <f>T7/T12</f>
        <v>0.8670495547382383</v>
      </c>
      <c r="U14" s="26">
        <f t="shared" ref="U14:V14" si="11">U7/U12</f>
        <v>0.91812432245914377</v>
      </c>
      <c r="V14" s="26">
        <f t="shared" si="11"/>
        <v>0.94170046271036345</v>
      </c>
      <c r="W14" s="27">
        <f>W7/W12</f>
        <v>0.73217983547864118</v>
      </c>
      <c r="X14" s="14"/>
      <c r="Y14" s="98"/>
      <c r="Z14" s="98"/>
      <c r="AA14" s="22"/>
      <c r="AB14" s="22"/>
      <c r="AC14" s="22"/>
      <c r="AD14" s="22"/>
      <c r="AE14" s="22"/>
      <c r="AF14" s="22"/>
      <c r="AG14" s="22"/>
      <c r="AH14" s="23"/>
      <c r="AI14" s="23"/>
      <c r="AK14" s="11"/>
      <c r="AL14" s="310"/>
      <c r="AM14" s="310"/>
      <c r="AN14" s="310"/>
      <c r="AO14" s="310"/>
      <c r="AP14" s="310"/>
      <c r="AQ14" s="310"/>
      <c r="AR14" s="10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s="8" customFormat="1" ht="12.75" customHeight="1">
      <c r="A15" s="28"/>
      <c r="J15" s="29"/>
      <c r="K15" s="29"/>
      <c r="L15" s="29"/>
      <c r="M15" s="29"/>
      <c r="N15" s="29"/>
      <c r="Q15" s="30"/>
      <c r="R15" s="31"/>
      <c r="S15" s="31"/>
      <c r="U15" s="258"/>
      <c r="V15" s="258"/>
      <c r="W15" s="258"/>
      <c r="X15" s="311" t="s">
        <v>105</v>
      </c>
      <c r="Y15" s="311"/>
      <c r="Z15" s="311"/>
      <c r="AA15" s="311"/>
      <c r="AB15" s="31"/>
      <c r="AC15" s="31"/>
      <c r="AD15" s="31"/>
      <c r="AE15" s="31"/>
      <c r="AF15" s="31"/>
      <c r="AG15" s="31"/>
      <c r="AH15" s="23"/>
      <c r="AI15" s="23"/>
      <c r="AL15" s="32"/>
      <c r="AM15" s="32"/>
      <c r="AN15" s="32"/>
      <c r="AO15" s="32"/>
      <c r="AP15" s="32"/>
      <c r="AQ15" s="32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s="8" customFormat="1" ht="18" customHeight="1">
      <c r="A16" s="3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99"/>
      <c r="X16" s="99"/>
      <c r="Y16" s="99"/>
      <c r="Z16" s="99"/>
      <c r="AA16" s="7"/>
      <c r="AB16" s="7"/>
      <c r="AC16" s="7"/>
      <c r="AD16" s="7"/>
      <c r="AE16" s="7"/>
      <c r="AF16" s="7"/>
      <c r="AG16" s="7"/>
      <c r="AH16" s="34"/>
      <c r="AI16" s="34"/>
      <c r="AL16" s="32"/>
      <c r="AM16" s="32"/>
      <c r="AN16" s="32"/>
      <c r="AO16" s="32"/>
      <c r="AP16" s="32"/>
      <c r="AQ16" s="32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s="37" customFormat="1" ht="18" customHeight="1">
      <c r="A17" s="3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35"/>
      <c r="AI17" s="34"/>
      <c r="AJ17" s="8"/>
      <c r="AK17" s="8"/>
      <c r="AL17" s="36"/>
      <c r="AM17" s="36"/>
      <c r="AN17" s="36"/>
      <c r="AO17" s="36"/>
      <c r="AP17" s="36"/>
      <c r="AQ17" s="36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</row>
    <row r="18" spans="1:102" s="40" customFormat="1" ht="18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5"/>
      <c r="AI18" s="34"/>
      <c r="AJ18" s="8"/>
      <c r="AK18" s="8"/>
      <c r="AL18" s="36"/>
      <c r="AM18" s="36"/>
      <c r="AN18" s="36"/>
      <c r="AO18" s="36"/>
      <c r="AP18" s="36"/>
      <c r="AQ18" s="36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</row>
    <row r="19" spans="1:102" s="42" customFormat="1" ht="18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5"/>
      <c r="AI19" s="34"/>
      <c r="AJ19" s="8"/>
      <c r="AK19" s="8"/>
      <c r="AL19" s="36"/>
      <c r="AM19" s="36"/>
      <c r="AN19" s="36"/>
      <c r="AO19" s="36"/>
      <c r="AP19" s="36"/>
      <c r="AQ19" s="36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</row>
    <row r="20" spans="1:102" s="42" customFormat="1" ht="18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4"/>
      <c r="AI20" s="23"/>
      <c r="AJ20" s="8"/>
      <c r="AK20" s="8"/>
      <c r="AL20" s="36"/>
      <c r="AM20" s="36"/>
      <c r="AN20" s="36"/>
      <c r="AO20" s="36"/>
      <c r="AP20" s="36"/>
      <c r="AQ20" s="36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</row>
    <row r="21" spans="1:102" s="8" customFormat="1" ht="18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4"/>
      <c r="AI21" s="23"/>
      <c r="AL21" s="36"/>
      <c r="AM21" s="36"/>
      <c r="AN21" s="36"/>
      <c r="AO21" s="36"/>
      <c r="AP21" s="36"/>
      <c r="AQ21" s="36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s="8" customFormat="1" ht="18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4"/>
      <c r="AI22" s="23"/>
      <c r="AL22" s="36"/>
      <c r="AM22" s="36"/>
      <c r="AN22" s="36"/>
      <c r="AO22" s="36"/>
      <c r="AP22" s="36"/>
      <c r="AQ22" s="36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s="8" customFormat="1" ht="18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4"/>
      <c r="AI23" s="23"/>
      <c r="AL23" s="36"/>
      <c r="AM23" s="36"/>
      <c r="AN23" s="36"/>
      <c r="AO23" s="23"/>
      <c r="AP23" s="36"/>
      <c r="AQ23" s="36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s="8" customFormat="1" ht="18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4"/>
      <c r="AI24" s="23"/>
      <c r="AL24" s="36"/>
      <c r="AM24" s="36"/>
      <c r="AN24" s="36"/>
      <c r="AO24" s="23"/>
      <c r="AP24" s="36"/>
      <c r="AQ24" s="36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s="8" customFormat="1" ht="18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4"/>
      <c r="AI25" s="23"/>
      <c r="AL25" s="36"/>
      <c r="AM25" s="36"/>
      <c r="AN25" s="36"/>
      <c r="AO25" s="23"/>
      <c r="AP25" s="36"/>
      <c r="AQ25" s="36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s="8" customFormat="1" ht="12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263"/>
      <c r="S26" s="263"/>
      <c r="T26" s="263"/>
      <c r="U26" s="263"/>
      <c r="V26" s="263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4"/>
      <c r="AI26" s="23"/>
      <c r="AK26" s="11"/>
      <c r="AL26" s="36"/>
      <c r="AM26" s="36"/>
      <c r="AN26" s="36"/>
      <c r="AO26" s="23"/>
      <c r="AP26" s="36"/>
      <c r="AQ26" s="36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>
      <c r="A27" s="46" t="s">
        <v>163</v>
      </c>
      <c r="R27" s="263"/>
      <c r="S27" s="263"/>
      <c r="T27" s="263"/>
      <c r="U27" s="263"/>
      <c r="V27" s="263"/>
    </row>
    <row r="28" spans="1:102">
      <c r="R28" s="263"/>
      <c r="S28" s="263"/>
      <c r="T28" s="263"/>
      <c r="U28" s="263"/>
      <c r="V28" s="263"/>
    </row>
    <row r="29" spans="1:102">
      <c r="R29" s="263"/>
      <c r="S29" s="263"/>
      <c r="T29" s="263"/>
      <c r="U29" s="263"/>
      <c r="V29" s="263"/>
    </row>
    <row r="49" spans="1:33">
      <c r="A49" s="46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49"/>
      <c r="Q49" s="49"/>
      <c r="R49" s="49"/>
      <c r="S49" s="49"/>
      <c r="T49" s="49"/>
      <c r="U49" s="49"/>
      <c r="V49" s="49"/>
      <c r="W49" s="39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</row>
    <row r="50" spans="1:33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</row>
    <row r="51" spans="1:33">
      <c r="A51" s="3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X51" s="51"/>
      <c r="Y51" s="51"/>
      <c r="Z51" s="51"/>
      <c r="AA51" s="51"/>
      <c r="AB51" s="51"/>
      <c r="AC51" s="51"/>
      <c r="AD51" s="51"/>
      <c r="AE51" s="51"/>
      <c r="AF51" s="3"/>
      <c r="AG51" s="3"/>
    </row>
    <row r="52" spans="1:33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</sheetData>
  <mergeCells count="2">
    <mergeCell ref="AL14:AQ14"/>
    <mergeCell ref="X15:AA15"/>
  </mergeCells>
  <conditionalFormatting sqref="B13:V13">
    <cfRule type="cellIs" dxfId="261" priority="25" operator="lessThan">
      <formula>0</formula>
    </cfRule>
    <cfRule type="cellIs" dxfId="260" priority="26" operator="greaterThan">
      <formula>0</formula>
    </cfRule>
    <cfRule type="cellIs" priority="27" operator="equal">
      <formula>0</formula>
    </cfRule>
  </conditionalFormatting>
  <conditionalFormatting sqref="W13">
    <cfRule type="cellIs" dxfId="259" priority="13" operator="lessThan">
      <formula>0</formula>
    </cfRule>
    <cfRule type="cellIs" dxfId="258" priority="14" operator="greaterThan">
      <formula>0</formula>
    </cfRule>
    <cfRule type="cellIs" priority="15" operator="equal">
      <formula>0</formula>
    </cfRule>
  </conditionalFormatting>
  <conditionalFormatting sqref="Y3:Y12">
    <cfRule type="cellIs" dxfId="257" priority="19" operator="lessThan">
      <formula>0</formula>
    </cfRule>
    <cfRule type="cellIs" dxfId="256" priority="20" operator="greaterThan">
      <formula>0</formula>
    </cfRule>
    <cfRule type="cellIs" priority="21" operator="equal">
      <formula>0</formula>
    </cfRule>
  </conditionalFormatting>
  <conditionalFormatting sqref="X3:X12">
    <cfRule type="cellIs" dxfId="255" priority="16" operator="lessThan">
      <formula>0</formula>
    </cfRule>
    <cfRule type="cellIs" dxfId="254" priority="17" operator="greaterThan">
      <formula>0</formula>
    </cfRule>
    <cfRule type="cellIs" priority="18" operator="equal">
      <formula>0</formula>
    </cfRule>
  </conditionalFormatting>
  <conditionalFormatting sqref="AA3:AA12">
    <cfRule type="cellIs" dxfId="253" priority="4" operator="lessThan">
      <formula>0</formula>
    </cfRule>
    <cfRule type="cellIs" dxfId="252" priority="5" operator="greaterThan">
      <formula>0</formula>
    </cfRule>
    <cfRule type="cellIs" priority="6" operator="equal">
      <formula>0</formula>
    </cfRule>
  </conditionalFormatting>
  <conditionalFormatting sqref="Z3:Z12">
    <cfRule type="cellIs" dxfId="251" priority="1" operator="lessThan">
      <formula>0</formula>
    </cfRule>
    <cfRule type="cellIs" dxfId="25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3" fitToHeight="3" orientation="landscape" r:id="rId1"/>
  <headerFooter alignWithMargins="0">
    <oddFooter>&amp;C&amp;9Pág. &amp;P de &amp;N</oddFooter>
  </headerFooter>
  <ignoredErrors>
    <ignoredError sqref="B7:S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2"/>
  <sheetViews>
    <sheetView showGridLines="0" zoomScaleNormal="100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X4" sqref="X4:AA12"/>
    </sheetView>
  </sheetViews>
  <sheetFormatPr defaultRowHeight="12.75"/>
  <cols>
    <col min="1" max="1" width="62.5703125" style="55" customWidth="1"/>
    <col min="2" max="22" width="10.5703125" style="47" customWidth="1"/>
    <col min="23" max="27" width="11.140625" style="47" customWidth="1"/>
    <col min="28" max="31" width="7.28515625" style="47" customWidth="1"/>
    <col min="32" max="33" width="8.28515625" style="2" bestFit="1" customWidth="1"/>
    <col min="34" max="34" width="10" style="2" bestFit="1" customWidth="1"/>
    <col min="35" max="35" width="7.140625" style="2" customWidth="1"/>
    <col min="36" max="36" width="8.85546875" style="2" customWidth="1"/>
    <col min="37" max="41" width="9.140625" style="2" bestFit="1" customWidth="1"/>
    <col min="42" max="42" width="11.7109375" style="2" customWidth="1"/>
    <col min="43" max="100" width="9.140625" style="2"/>
    <col min="101" max="16384" width="9.140625" style="3"/>
  </cols>
  <sheetData>
    <row r="1" spans="1:100" ht="31.5" customHeight="1">
      <c r="A1" s="240" t="s">
        <v>229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1"/>
      <c r="V1" s="22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00" s="8" customFormat="1" ht="31.5" customHeight="1">
      <c r="A2" s="4" t="s">
        <v>8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6" t="s">
        <v>3</v>
      </c>
      <c r="X2" s="257" t="s">
        <v>218</v>
      </c>
      <c r="Y2" s="94" t="s">
        <v>219</v>
      </c>
      <c r="Z2" s="257" t="s">
        <v>230</v>
      </c>
      <c r="AA2" s="257" t="s">
        <v>231</v>
      </c>
      <c r="AB2" s="7"/>
      <c r="AC2" s="7"/>
      <c r="AD2" s="7"/>
      <c r="AE2" s="7"/>
      <c r="AF2" s="7"/>
      <c r="AG2" s="7"/>
      <c r="AH2" s="7"/>
      <c r="AJ2" s="9"/>
      <c r="AK2" s="9"/>
      <c r="AL2" s="9"/>
      <c r="AM2" s="9"/>
      <c r="AN2" s="9"/>
      <c r="AO2" s="9"/>
      <c r="AP2" s="10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</row>
    <row r="3" spans="1:100" s="8" customFormat="1" ht="15" customHeight="1">
      <c r="A3" s="13" t="s">
        <v>157</v>
      </c>
      <c r="B3" s="14">
        <v>16.498487999999998</v>
      </c>
      <c r="C3" s="14">
        <v>22.613235</v>
      </c>
      <c r="D3" s="14">
        <v>22.777688999999999</v>
      </c>
      <c r="E3" s="14">
        <v>27.357009000000001</v>
      </c>
      <c r="F3" s="14">
        <v>30.798148000000001</v>
      </c>
      <c r="G3" s="14">
        <v>36.888548</v>
      </c>
      <c r="H3" s="14">
        <v>47.796576000000002</v>
      </c>
      <c r="I3" s="14">
        <v>53.043875</v>
      </c>
      <c r="J3" s="14">
        <v>69.941063999999997</v>
      </c>
      <c r="K3" s="14">
        <v>78.381297000000004</v>
      </c>
      <c r="L3" s="14">
        <v>72.649232999999995</v>
      </c>
      <c r="M3" s="14">
        <v>70.434971000000004</v>
      </c>
      <c r="N3" s="14">
        <v>90.195959000000002</v>
      </c>
      <c r="O3" s="14">
        <v>95.177706999999998</v>
      </c>
      <c r="P3" s="14">
        <v>92.98739599999999</v>
      </c>
      <c r="Q3" s="14">
        <v>122.635092</v>
      </c>
      <c r="R3" s="14">
        <v>156.43608900000001</v>
      </c>
      <c r="S3" s="14">
        <v>176.48675800000001</v>
      </c>
      <c r="T3" s="14">
        <v>193.351349</v>
      </c>
      <c r="U3" s="14">
        <v>208.07238899999999</v>
      </c>
      <c r="V3" s="14">
        <v>250.79295499999998</v>
      </c>
      <c r="W3" s="15">
        <f>AVERAGE(B3:V3)</f>
        <v>92.157896523809512</v>
      </c>
      <c r="X3" s="95">
        <f>IFERROR((V3/B3)^(1/($V$2-$B$2))-1,"")</f>
        <v>0.14575974405893999</v>
      </c>
      <c r="Y3" s="95">
        <f>IFERROR((V3-B3)/B3,"")</f>
        <v>14.200965991550255</v>
      </c>
      <c r="Z3" s="95">
        <f>IFERROR((V3/L3)^(1/($V$2-$L$2))-1,"")</f>
        <v>0.13190096428831488</v>
      </c>
      <c r="AA3" s="95">
        <f>IFERROR((V3-L3)/L3,"")</f>
        <v>2.4521074021524765</v>
      </c>
      <c r="AB3" s="14"/>
      <c r="AC3" s="14"/>
      <c r="AD3" s="14"/>
      <c r="AE3" s="14"/>
      <c r="AF3" s="14"/>
      <c r="AG3" s="7"/>
      <c r="AH3" s="7"/>
      <c r="AP3" s="10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</row>
    <row r="4" spans="1:100" s="8" customFormat="1" ht="15" customHeight="1">
      <c r="A4" s="13" t="s">
        <v>158</v>
      </c>
      <c r="B4" s="14">
        <v>21.045071</v>
      </c>
      <c r="C4" s="14">
        <v>21.968762000000002</v>
      </c>
      <c r="D4" s="14">
        <v>25.673317999999998</v>
      </c>
      <c r="E4" s="14">
        <v>26.816381</v>
      </c>
      <c r="F4" s="14">
        <v>28.473056</v>
      </c>
      <c r="G4" s="14">
        <v>24.529060000000001</v>
      </c>
      <c r="H4" s="14">
        <v>43.234501000000002</v>
      </c>
      <c r="I4" s="14">
        <v>55.868322999999997</v>
      </c>
      <c r="J4" s="14">
        <v>113.492913</v>
      </c>
      <c r="K4" s="14">
        <v>94.985754999999997</v>
      </c>
      <c r="L4" s="14">
        <v>104.812415</v>
      </c>
      <c r="M4" s="14">
        <v>124.655322</v>
      </c>
      <c r="N4" s="14">
        <v>153.08358000000001</v>
      </c>
      <c r="O4" s="14">
        <v>174.954093</v>
      </c>
      <c r="P4" s="14">
        <v>213.65994499999999</v>
      </c>
      <c r="Q4" s="14">
        <v>216.249527</v>
      </c>
      <c r="R4" s="14">
        <v>235.585576</v>
      </c>
      <c r="S4" s="14">
        <v>203.46647399999998</v>
      </c>
      <c r="T4" s="14">
        <v>199.09532199999998</v>
      </c>
      <c r="U4" s="14">
        <v>192.482843</v>
      </c>
      <c r="V4" s="14">
        <v>222.21832800000001</v>
      </c>
      <c r="W4" s="15">
        <f t="shared" ref="W4:W11" si="0">AVERAGE(B4:V4)</f>
        <v>118.87383642857142</v>
      </c>
      <c r="X4" s="95">
        <f t="shared" ref="X4:X12" si="1">IFERROR((V4/B4)^(1/($V$2-$B$2))-1,"")</f>
        <v>0.1250749988802109</v>
      </c>
      <c r="Y4" s="95">
        <f t="shared" ref="Y4:Y12" si="2">IFERROR((V4-B4)/B4,"")</f>
        <v>9.5591626656902235</v>
      </c>
      <c r="Z4" s="95">
        <f t="shared" ref="Z4:Z12" si="3">IFERROR((V4/L4)^(1/($V$2-$L$2))-1,"")</f>
        <v>7.8044565934165755E-2</v>
      </c>
      <c r="AA4" s="95">
        <f t="shared" ref="AA4:AA12" si="4">IFERROR((V4-L4)/L4,"")</f>
        <v>1.1201527319068072</v>
      </c>
      <c r="AB4" s="14"/>
      <c r="AC4" s="14"/>
      <c r="AD4" s="14"/>
      <c r="AE4" s="14"/>
      <c r="AF4" s="14"/>
      <c r="AG4" s="7"/>
      <c r="AH4" s="7"/>
      <c r="AP4" s="10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</row>
    <row r="5" spans="1:100" s="8" customFormat="1" ht="15" customHeight="1">
      <c r="A5" s="13" t="s">
        <v>159</v>
      </c>
      <c r="B5" s="14">
        <v>14.286077000000001</v>
      </c>
      <c r="C5" s="14">
        <v>21.064641000000002</v>
      </c>
      <c r="D5" s="14">
        <v>21.993202</v>
      </c>
      <c r="E5" s="14">
        <v>22.328655000000001</v>
      </c>
      <c r="F5" s="14">
        <v>24.222245000000001</v>
      </c>
      <c r="G5" s="14">
        <v>33.298071999999998</v>
      </c>
      <c r="H5" s="14">
        <v>37.504216999999997</v>
      </c>
      <c r="I5" s="14">
        <v>51.096888</v>
      </c>
      <c r="J5" s="14">
        <v>53.84254</v>
      </c>
      <c r="K5" s="14">
        <v>57.874183000000002</v>
      </c>
      <c r="L5" s="14">
        <v>57.491568999999998</v>
      </c>
      <c r="M5" s="14">
        <v>69.866226999999995</v>
      </c>
      <c r="N5" s="14">
        <v>74.519178999999994</v>
      </c>
      <c r="O5" s="14">
        <v>84.491566000000006</v>
      </c>
      <c r="P5" s="14">
        <v>82.25219899999999</v>
      </c>
      <c r="Q5" s="14">
        <v>71.588031000000001</v>
      </c>
      <c r="R5" s="14">
        <v>55.789288999999997</v>
      </c>
      <c r="S5" s="14">
        <v>53.686055999999994</v>
      </c>
      <c r="T5" s="14">
        <v>42.011935999999999</v>
      </c>
      <c r="U5" s="14">
        <v>42.602888</v>
      </c>
      <c r="V5" s="14">
        <v>41.446819000000005</v>
      </c>
      <c r="W5" s="15">
        <f t="shared" si="0"/>
        <v>48.25030852380953</v>
      </c>
      <c r="X5" s="95">
        <f t="shared" si="1"/>
        <v>5.4699914725050203E-2</v>
      </c>
      <c r="Y5" s="95">
        <f t="shared" si="2"/>
        <v>1.9012036684388587</v>
      </c>
      <c r="Z5" s="95">
        <f t="shared" si="3"/>
        <v>-3.2193121740052844E-2</v>
      </c>
      <c r="AA5" s="95">
        <f t="shared" si="4"/>
        <v>-0.27908005085058635</v>
      </c>
      <c r="AB5" s="14"/>
      <c r="AC5" s="14"/>
      <c r="AD5" s="14"/>
      <c r="AE5" s="14"/>
      <c r="AF5" s="14"/>
      <c r="AG5" s="7"/>
      <c r="AH5" s="7"/>
      <c r="AP5" s="10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100" s="8" customFormat="1" ht="15" customHeight="1">
      <c r="A6" s="13" t="s">
        <v>160</v>
      </c>
      <c r="B6" s="14">
        <v>2.4217110000000002</v>
      </c>
      <c r="C6" s="14">
        <v>4.2326379999999997</v>
      </c>
      <c r="D6" s="14">
        <v>4.713317</v>
      </c>
      <c r="E6" s="14">
        <v>3.1535359999999999</v>
      </c>
      <c r="F6" s="14">
        <v>9.4599530000000005</v>
      </c>
      <c r="G6" s="14">
        <v>13.257277</v>
      </c>
      <c r="H6" s="14">
        <v>19.523205999999998</v>
      </c>
      <c r="I6" s="14">
        <v>20.505913</v>
      </c>
      <c r="J6" s="14">
        <v>22.302523000000001</v>
      </c>
      <c r="K6" s="14">
        <v>18.190704</v>
      </c>
      <c r="L6" s="14">
        <v>14.341514999999999</v>
      </c>
      <c r="M6" s="14">
        <v>20.399083000000001</v>
      </c>
      <c r="N6" s="14">
        <v>18.910281999999999</v>
      </c>
      <c r="O6" s="14">
        <v>21.438607999999999</v>
      </c>
      <c r="P6" s="14">
        <v>25.984904999999998</v>
      </c>
      <c r="Q6" s="14">
        <v>40.193632000000001</v>
      </c>
      <c r="R6" s="14">
        <v>48.567319000000005</v>
      </c>
      <c r="S6" s="14">
        <v>33.115269999999995</v>
      </c>
      <c r="T6" s="14">
        <v>18.132417</v>
      </c>
      <c r="U6" s="14">
        <v>20.359566999999998</v>
      </c>
      <c r="V6" s="14">
        <v>21.436195999999999</v>
      </c>
      <c r="W6" s="15">
        <f t="shared" si="0"/>
        <v>19.078074857142855</v>
      </c>
      <c r="X6" s="95">
        <f t="shared" si="1"/>
        <v>0.11519617261047976</v>
      </c>
      <c r="Y6" s="95">
        <f t="shared" si="2"/>
        <v>7.851673878509863</v>
      </c>
      <c r="Z6" s="95">
        <f t="shared" si="3"/>
        <v>4.1010880654734905E-2</v>
      </c>
      <c r="AA6" s="95">
        <f t="shared" si="4"/>
        <v>0.49469536516888207</v>
      </c>
      <c r="AB6" s="14"/>
      <c r="AC6" s="14"/>
      <c r="AD6" s="14"/>
      <c r="AE6" s="14"/>
      <c r="AF6" s="14"/>
      <c r="AG6" s="7"/>
      <c r="AH6" s="7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</row>
    <row r="7" spans="1:100" s="8" customFormat="1" ht="18" customHeight="1">
      <c r="A7" s="16" t="s">
        <v>4</v>
      </c>
      <c r="B7" s="17">
        <f t="shared" ref="B7:U7" si="5">SUM(B3:B6)</f>
        <v>54.251347000000003</v>
      </c>
      <c r="C7" s="17">
        <f t="shared" si="5"/>
        <v>69.87927599999999</v>
      </c>
      <c r="D7" s="17">
        <f t="shared" si="5"/>
        <v>75.157526000000004</v>
      </c>
      <c r="E7" s="17">
        <f t="shared" si="5"/>
        <v>79.655580999999998</v>
      </c>
      <c r="F7" s="17">
        <f t="shared" si="5"/>
        <v>92.953401999999997</v>
      </c>
      <c r="G7" s="17">
        <f t="shared" si="5"/>
        <v>107.97295699999999</v>
      </c>
      <c r="H7" s="17">
        <f t="shared" si="5"/>
        <v>148.05850000000001</v>
      </c>
      <c r="I7" s="17">
        <f t="shared" si="5"/>
        <v>180.51499899999999</v>
      </c>
      <c r="J7" s="17">
        <f t="shared" si="5"/>
        <v>259.57904000000002</v>
      </c>
      <c r="K7" s="17">
        <f t="shared" si="5"/>
        <v>249.43193900000003</v>
      </c>
      <c r="L7" s="17">
        <f t="shared" si="5"/>
        <v>249.29473199999998</v>
      </c>
      <c r="M7" s="17">
        <f t="shared" si="5"/>
        <v>285.35560300000003</v>
      </c>
      <c r="N7" s="17">
        <f t="shared" si="5"/>
        <v>336.709</v>
      </c>
      <c r="O7" s="17">
        <f t="shared" si="5"/>
        <v>376.06197400000002</v>
      </c>
      <c r="P7" s="17">
        <f t="shared" si="5"/>
        <v>414.88444500000003</v>
      </c>
      <c r="Q7" s="17">
        <f t="shared" si="5"/>
        <v>450.66628199999997</v>
      </c>
      <c r="R7" s="17">
        <f t="shared" si="5"/>
        <v>496.37827299999998</v>
      </c>
      <c r="S7" s="17">
        <f t="shared" si="5"/>
        <v>466.75455799999997</v>
      </c>
      <c r="T7" s="17">
        <f>SUM(T3:T6)</f>
        <v>452.59102399999995</v>
      </c>
      <c r="U7" s="17">
        <f t="shared" si="5"/>
        <v>463.51768700000002</v>
      </c>
      <c r="V7" s="17">
        <f>SUM(V3:V6)</f>
        <v>535.89429800000005</v>
      </c>
      <c r="W7" s="18">
        <f>SUM(W3:W6)</f>
        <v>278.36011633333328</v>
      </c>
      <c r="X7" s="96">
        <f t="shared" si="1"/>
        <v>0.12132997191419581</v>
      </c>
      <c r="Y7" s="96">
        <f t="shared" si="2"/>
        <v>8.877990642333728</v>
      </c>
      <c r="Z7" s="96">
        <f t="shared" si="3"/>
        <v>7.9534692182651634E-2</v>
      </c>
      <c r="AA7" s="96">
        <f t="shared" si="4"/>
        <v>1.1496414854045136</v>
      </c>
      <c r="AB7" s="14"/>
      <c r="AC7" s="14"/>
      <c r="AD7" s="14"/>
      <c r="AE7" s="14"/>
      <c r="AF7" s="14"/>
      <c r="AG7" s="7"/>
      <c r="AH7" s="7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</row>
    <row r="8" spans="1:100" s="8" customFormat="1" ht="15" customHeight="1">
      <c r="A8" s="13" t="s">
        <v>157</v>
      </c>
      <c r="B8" s="14">
        <v>140.082357</v>
      </c>
      <c r="C8" s="14">
        <v>143.54629299999999</v>
      </c>
      <c r="D8" s="14">
        <v>141.973995</v>
      </c>
      <c r="E8" s="14">
        <v>128.199693</v>
      </c>
      <c r="F8" s="14">
        <v>129.206423</v>
      </c>
      <c r="G8" s="14">
        <v>136.227014</v>
      </c>
      <c r="H8" s="14">
        <v>170.360904</v>
      </c>
      <c r="I8" s="14">
        <v>166.00296599999999</v>
      </c>
      <c r="J8" s="14">
        <v>183.42809600000001</v>
      </c>
      <c r="K8" s="14">
        <v>181.63215400000001</v>
      </c>
      <c r="L8" s="14">
        <v>211.57666</v>
      </c>
      <c r="M8" s="14">
        <v>215.58999399999999</v>
      </c>
      <c r="N8" s="14">
        <v>197.18492499999999</v>
      </c>
      <c r="O8" s="14">
        <v>212.10273100000001</v>
      </c>
      <c r="P8" s="14">
        <v>218.483315</v>
      </c>
      <c r="Q8" s="14">
        <v>195.15459200000001</v>
      </c>
      <c r="R8" s="14">
        <v>165.74146100000002</v>
      </c>
      <c r="S8" s="14">
        <v>188.53960899999998</v>
      </c>
      <c r="T8" s="14">
        <v>179.20729299999999</v>
      </c>
      <c r="U8" s="14">
        <v>201.67674499999998</v>
      </c>
      <c r="V8" s="14">
        <v>191.63540799999998</v>
      </c>
      <c r="W8" s="15">
        <f t="shared" si="0"/>
        <v>176.07393466666664</v>
      </c>
      <c r="X8" s="95">
        <f t="shared" si="1"/>
        <v>1.5791596752952275E-2</v>
      </c>
      <c r="Y8" s="95">
        <f t="shared" si="2"/>
        <v>0.36801958579266325</v>
      </c>
      <c r="Z8" s="95">
        <f t="shared" si="3"/>
        <v>-9.8504375984045378E-3</v>
      </c>
      <c r="AA8" s="95">
        <f t="shared" si="4"/>
        <v>-9.42507174468111E-2</v>
      </c>
      <c r="AB8" s="14"/>
      <c r="AC8" s="14"/>
      <c r="AD8" s="14"/>
      <c r="AE8" s="14"/>
      <c r="AF8" s="14"/>
      <c r="AG8" s="7"/>
      <c r="AH8" s="7"/>
      <c r="AP8" s="10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</row>
    <row r="9" spans="1:100" s="8" customFormat="1" ht="15" customHeight="1">
      <c r="A9" s="13" t="s">
        <v>158</v>
      </c>
      <c r="B9" s="14">
        <v>536.92447900000002</v>
      </c>
      <c r="C9" s="14">
        <v>539.78699700000004</v>
      </c>
      <c r="D9" s="14">
        <v>545.40558899999996</v>
      </c>
      <c r="E9" s="14">
        <v>576.94825700000001</v>
      </c>
      <c r="F9" s="14">
        <v>601.46790799999997</v>
      </c>
      <c r="G9" s="14">
        <v>609.430609</v>
      </c>
      <c r="H9" s="14">
        <v>758.08831999999995</v>
      </c>
      <c r="I9" s="14">
        <v>774.84794299999999</v>
      </c>
      <c r="J9" s="14">
        <v>743.07009000000005</v>
      </c>
      <c r="K9" s="14">
        <v>798.96070999999995</v>
      </c>
      <c r="L9" s="14">
        <v>808.09549000000004</v>
      </c>
      <c r="M9" s="14">
        <v>796.89738</v>
      </c>
      <c r="N9" s="14">
        <v>794.758824</v>
      </c>
      <c r="O9" s="14">
        <v>898.10420599999998</v>
      </c>
      <c r="P9" s="14">
        <v>959.85738800000001</v>
      </c>
      <c r="Q9" s="14">
        <v>934.52257900000006</v>
      </c>
      <c r="R9" s="14">
        <v>931.35888899999998</v>
      </c>
      <c r="S9" s="14">
        <v>1027.780381</v>
      </c>
      <c r="T9" s="14">
        <v>1125.8244259999999</v>
      </c>
      <c r="U9" s="14">
        <v>1165.965459</v>
      </c>
      <c r="V9" s="14">
        <v>1008.735586</v>
      </c>
      <c r="W9" s="15">
        <f t="shared" si="0"/>
        <v>806.51578619047621</v>
      </c>
      <c r="X9" s="95">
        <f t="shared" si="1"/>
        <v>3.2032102908532867E-2</v>
      </c>
      <c r="Y9" s="95">
        <f t="shared" si="2"/>
        <v>0.87872899346799938</v>
      </c>
      <c r="Z9" s="95">
        <f t="shared" si="3"/>
        <v>2.2425013512948899E-2</v>
      </c>
      <c r="AA9" s="95">
        <f t="shared" si="4"/>
        <v>0.24828760769349173</v>
      </c>
      <c r="AB9" s="14"/>
      <c r="AC9" s="14"/>
      <c r="AD9" s="14"/>
      <c r="AE9" s="14"/>
      <c r="AF9" s="14"/>
      <c r="AG9" s="7"/>
      <c r="AH9" s="7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</row>
    <row r="10" spans="1:100" s="8" customFormat="1" ht="15" customHeight="1">
      <c r="A10" s="13" t="s">
        <v>159</v>
      </c>
      <c r="B10" s="14">
        <v>19.017354999999998</v>
      </c>
      <c r="C10" s="14">
        <v>24.548586</v>
      </c>
      <c r="D10" s="14">
        <v>25.758807000000001</v>
      </c>
      <c r="E10" s="14">
        <v>25.572748000000001</v>
      </c>
      <c r="F10" s="14">
        <v>26.265585000000002</v>
      </c>
      <c r="G10" s="14">
        <v>26.969384000000002</v>
      </c>
      <c r="H10" s="14">
        <v>29.265270999999998</v>
      </c>
      <c r="I10" s="14">
        <v>33.713403999999997</v>
      </c>
      <c r="J10" s="14">
        <v>35.011839999999999</v>
      </c>
      <c r="K10" s="14">
        <v>36.094917000000002</v>
      </c>
      <c r="L10" s="14">
        <v>34.578453000000003</v>
      </c>
      <c r="M10" s="14">
        <v>36.398778999999998</v>
      </c>
      <c r="N10" s="14">
        <v>34.423346000000002</v>
      </c>
      <c r="O10" s="14">
        <v>33.922974000000004</v>
      </c>
      <c r="P10" s="14">
        <v>31.845181</v>
      </c>
      <c r="Q10" s="14">
        <v>32.946959</v>
      </c>
      <c r="R10" s="14">
        <v>33.091555999999997</v>
      </c>
      <c r="S10" s="14">
        <v>32.401797999999999</v>
      </c>
      <c r="T10" s="14">
        <v>35.225203</v>
      </c>
      <c r="U10" s="14">
        <v>37.559562</v>
      </c>
      <c r="V10" s="14">
        <v>38.782214999999994</v>
      </c>
      <c r="W10" s="15">
        <f t="shared" si="0"/>
        <v>31.590186809523807</v>
      </c>
      <c r="X10" s="95">
        <f t="shared" si="1"/>
        <v>3.62728616164123E-2</v>
      </c>
      <c r="Y10" s="95">
        <f t="shared" si="2"/>
        <v>1.0393064650683546</v>
      </c>
      <c r="Z10" s="95">
        <f t="shared" si="3"/>
        <v>1.153917075051436E-2</v>
      </c>
      <c r="AA10" s="95">
        <f t="shared" si="4"/>
        <v>0.12157171982216758</v>
      </c>
      <c r="AB10" s="14"/>
      <c r="AC10" s="14"/>
      <c r="AD10" s="14"/>
      <c r="AE10" s="14"/>
      <c r="AF10" s="14"/>
      <c r="AG10" s="7"/>
      <c r="AH10" s="7"/>
      <c r="AP10" s="10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</row>
    <row r="11" spans="1:100" s="8" customFormat="1" ht="15" customHeight="1">
      <c r="A11" s="13" t="s">
        <v>160</v>
      </c>
      <c r="B11" s="14">
        <v>25.234961999999999</v>
      </c>
      <c r="C11" s="14">
        <v>27.700596999999998</v>
      </c>
      <c r="D11" s="14">
        <v>30.909282000000001</v>
      </c>
      <c r="E11" s="14">
        <v>32.542442000000001</v>
      </c>
      <c r="F11" s="14">
        <v>40.011206999999999</v>
      </c>
      <c r="G11" s="14">
        <v>44.667696999999997</v>
      </c>
      <c r="H11" s="14">
        <v>48.912776000000001</v>
      </c>
      <c r="I11" s="14">
        <v>54.144905000000001</v>
      </c>
      <c r="J11" s="14">
        <v>64.843860000000006</v>
      </c>
      <c r="K11" s="14">
        <v>67.891492999999997</v>
      </c>
      <c r="L11" s="14">
        <v>72.974142999999998</v>
      </c>
      <c r="M11" s="14">
        <v>72.486886999999996</v>
      </c>
      <c r="N11" s="14">
        <v>73.111123000000006</v>
      </c>
      <c r="O11" s="14">
        <v>77.405035999999996</v>
      </c>
      <c r="P11" s="14">
        <v>75.430021999999994</v>
      </c>
      <c r="Q11" s="14">
        <v>78.473468999999994</v>
      </c>
      <c r="R11" s="14">
        <v>91.736471000000009</v>
      </c>
      <c r="S11" s="14">
        <v>99.411084000000002</v>
      </c>
      <c r="T11" s="14">
        <v>95.410342</v>
      </c>
      <c r="U11" s="14">
        <v>105.850459</v>
      </c>
      <c r="V11" s="14">
        <v>109.66778500000001</v>
      </c>
      <c r="W11" s="15">
        <f t="shared" si="0"/>
        <v>66.134097238095251</v>
      </c>
      <c r="X11" s="95">
        <f t="shared" si="1"/>
        <v>7.6226845293831946E-2</v>
      </c>
      <c r="Y11" s="95">
        <f t="shared" si="2"/>
        <v>3.3458668572593853</v>
      </c>
      <c r="Z11" s="95">
        <f t="shared" si="3"/>
        <v>4.157610200880768E-2</v>
      </c>
      <c r="AA11" s="95">
        <f t="shared" si="4"/>
        <v>0.50283073553875124</v>
      </c>
      <c r="AB11" s="14"/>
      <c r="AC11" s="14"/>
      <c r="AD11" s="14"/>
      <c r="AE11" s="14"/>
      <c r="AF11" s="14"/>
      <c r="AG11" s="7"/>
      <c r="AH11" s="7"/>
      <c r="AP11" s="10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</row>
    <row r="12" spans="1:100" s="8" customFormat="1" ht="18" customHeight="1">
      <c r="A12" s="16" t="s">
        <v>5</v>
      </c>
      <c r="B12" s="17">
        <f t="shared" ref="B12:T12" si="6">SUM(B8:B11)</f>
        <v>721.25915299999997</v>
      </c>
      <c r="C12" s="17">
        <f t="shared" si="6"/>
        <v>735.58247300000005</v>
      </c>
      <c r="D12" s="17">
        <f t="shared" si="6"/>
        <v>744.04767300000003</v>
      </c>
      <c r="E12" s="17">
        <f t="shared" si="6"/>
        <v>763.26314000000013</v>
      </c>
      <c r="F12" s="17">
        <f t="shared" si="6"/>
        <v>796.95112299999994</v>
      </c>
      <c r="G12" s="17">
        <f t="shared" si="6"/>
        <v>817.29470400000002</v>
      </c>
      <c r="H12" s="17">
        <f t="shared" si="6"/>
        <v>1006.627271</v>
      </c>
      <c r="I12" s="17">
        <f t="shared" si="6"/>
        <v>1028.709218</v>
      </c>
      <c r="J12" s="17">
        <f t="shared" si="6"/>
        <v>1026.3538860000001</v>
      </c>
      <c r="K12" s="17">
        <f t="shared" si="6"/>
        <v>1084.5792739999999</v>
      </c>
      <c r="L12" s="17">
        <f t="shared" si="6"/>
        <v>1127.2247460000001</v>
      </c>
      <c r="M12" s="17">
        <f t="shared" si="6"/>
        <v>1121.3730400000002</v>
      </c>
      <c r="N12" s="17">
        <f t="shared" si="6"/>
        <v>1099.478218</v>
      </c>
      <c r="O12" s="17">
        <f t="shared" si="6"/>
        <v>1221.5349470000001</v>
      </c>
      <c r="P12" s="17">
        <f t="shared" si="6"/>
        <v>1285.615906</v>
      </c>
      <c r="Q12" s="17">
        <f t="shared" si="6"/>
        <v>1241.0975990000002</v>
      </c>
      <c r="R12" s="17">
        <f t="shared" si="6"/>
        <v>1221.928377</v>
      </c>
      <c r="S12" s="17">
        <f t="shared" si="6"/>
        <v>1348.1328720000001</v>
      </c>
      <c r="T12" s="17">
        <f t="shared" si="6"/>
        <v>1435.6672639999997</v>
      </c>
      <c r="U12" s="17">
        <f t="shared" ref="U12:V12" si="7">SUM(U8:U11)</f>
        <v>1511.0522249999999</v>
      </c>
      <c r="V12" s="17">
        <f t="shared" si="7"/>
        <v>1348.8209939999999</v>
      </c>
      <c r="W12" s="18">
        <f>SUM(W8:W11)</f>
        <v>1080.314004904762</v>
      </c>
      <c r="X12" s="97">
        <f t="shared" si="1"/>
        <v>3.1794358509377174E-2</v>
      </c>
      <c r="Y12" s="97">
        <f t="shared" si="2"/>
        <v>0.87009203056865747</v>
      </c>
      <c r="Z12" s="97">
        <f t="shared" si="3"/>
        <v>1.8109243056890101E-2</v>
      </c>
      <c r="AA12" s="97">
        <f t="shared" si="4"/>
        <v>0.19658568425359943</v>
      </c>
      <c r="AB12" s="14"/>
      <c r="AC12" s="14"/>
      <c r="AD12" s="14"/>
      <c r="AE12" s="14"/>
      <c r="AF12" s="14"/>
      <c r="AG12" s="7"/>
      <c r="AH12" s="7"/>
      <c r="AI12" s="11"/>
      <c r="AP12" s="10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</row>
    <row r="13" spans="1:100" s="8" customFormat="1" ht="19.5" customHeight="1">
      <c r="A13" s="19" t="s">
        <v>6</v>
      </c>
      <c r="B13" s="20">
        <f t="shared" ref="B13:R13" si="8">B7-B12</f>
        <v>-667.00780599999996</v>
      </c>
      <c r="C13" s="20">
        <f t="shared" si="8"/>
        <v>-665.70319700000005</v>
      </c>
      <c r="D13" s="20">
        <f t="shared" si="8"/>
        <v>-668.89014700000007</v>
      </c>
      <c r="E13" s="20">
        <f t="shared" si="8"/>
        <v>-683.60755900000015</v>
      </c>
      <c r="F13" s="20">
        <f t="shared" si="8"/>
        <v>-703.99772099999996</v>
      </c>
      <c r="G13" s="20">
        <f t="shared" si="8"/>
        <v>-709.32174700000007</v>
      </c>
      <c r="H13" s="20">
        <f t="shared" si="8"/>
        <v>-858.56877099999997</v>
      </c>
      <c r="I13" s="20">
        <f t="shared" si="8"/>
        <v>-848.19421899999998</v>
      </c>
      <c r="J13" s="20">
        <f t="shared" si="8"/>
        <v>-766.77484600000003</v>
      </c>
      <c r="K13" s="20">
        <f t="shared" si="8"/>
        <v>-835.14733499999988</v>
      </c>
      <c r="L13" s="20">
        <f t="shared" si="8"/>
        <v>-877.93001400000014</v>
      </c>
      <c r="M13" s="20">
        <f t="shared" si="8"/>
        <v>-836.0174370000002</v>
      </c>
      <c r="N13" s="20">
        <f t="shared" si="8"/>
        <v>-762.76921799999991</v>
      </c>
      <c r="O13" s="20">
        <f t="shared" si="8"/>
        <v>-845.47297300000014</v>
      </c>
      <c r="P13" s="20">
        <f t="shared" si="8"/>
        <v>-870.73146099999997</v>
      </c>
      <c r="Q13" s="20">
        <f t="shared" si="8"/>
        <v>-790.43131700000026</v>
      </c>
      <c r="R13" s="20">
        <f t="shared" si="8"/>
        <v>-725.55010399999992</v>
      </c>
      <c r="S13" s="20">
        <f>S7-S12</f>
        <v>-881.37831400000016</v>
      </c>
      <c r="T13" s="20">
        <f>T7-T12</f>
        <v>-983.07623999999976</v>
      </c>
      <c r="U13" s="20">
        <f t="shared" ref="U13" si="9">U7-U12</f>
        <v>-1047.5345379999999</v>
      </c>
      <c r="V13" s="20">
        <f>V7-V12</f>
        <v>-812.92669599999988</v>
      </c>
      <c r="W13" s="21">
        <f>W7-W12</f>
        <v>-801.95388857142871</v>
      </c>
      <c r="X13" s="14"/>
      <c r="Y13" s="14"/>
      <c r="Z13" s="14"/>
      <c r="AA13" s="14"/>
      <c r="AB13" s="14"/>
      <c r="AC13" s="14"/>
      <c r="AD13" s="14"/>
      <c r="AE13" s="14"/>
      <c r="AF13" s="14"/>
      <c r="AG13" s="23"/>
      <c r="AI13" s="11"/>
      <c r="AJ13" s="24"/>
      <c r="AK13" s="24"/>
      <c r="AL13" s="24"/>
      <c r="AM13" s="24"/>
      <c r="AN13" s="24"/>
      <c r="AP13" s="10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</row>
    <row r="14" spans="1:100" s="8" customFormat="1" ht="19.5" customHeight="1">
      <c r="A14" s="25" t="s">
        <v>7</v>
      </c>
      <c r="B14" s="26">
        <f t="shared" ref="B14:R14" si="10">B7/B12</f>
        <v>7.5217550826699883E-2</v>
      </c>
      <c r="C14" s="26">
        <f t="shared" si="10"/>
        <v>9.4998560412953154E-2</v>
      </c>
      <c r="D14" s="26">
        <f t="shared" si="10"/>
        <v>0.10101170761943906</v>
      </c>
      <c r="E14" s="26">
        <f t="shared" si="10"/>
        <v>0.10436188625589857</v>
      </c>
      <c r="F14" s="26">
        <f t="shared" si="10"/>
        <v>0.11663626453036569</v>
      </c>
      <c r="G14" s="26">
        <f t="shared" si="10"/>
        <v>0.13211018800386107</v>
      </c>
      <c r="H14" s="26">
        <f t="shared" si="10"/>
        <v>0.14708373622037507</v>
      </c>
      <c r="I14" s="26">
        <f t="shared" si="10"/>
        <v>0.17547718620715227</v>
      </c>
      <c r="J14" s="26">
        <f t="shared" si="10"/>
        <v>0.2529137790978267</v>
      </c>
      <c r="K14" s="26">
        <f t="shared" si="10"/>
        <v>0.22998036656193749</v>
      </c>
      <c r="L14" s="26">
        <f t="shared" si="10"/>
        <v>0.22115796595544218</v>
      </c>
      <c r="M14" s="26">
        <f t="shared" si="10"/>
        <v>0.25446982656190842</v>
      </c>
      <c r="N14" s="26">
        <f t="shared" si="10"/>
        <v>0.30624435708466213</v>
      </c>
      <c r="O14" s="26">
        <f t="shared" si="10"/>
        <v>0.30786018437178614</v>
      </c>
      <c r="P14" s="26">
        <f t="shared" si="10"/>
        <v>0.32271259484557124</v>
      </c>
      <c r="Q14" s="26">
        <f t="shared" si="10"/>
        <v>0.36311913129404089</v>
      </c>
      <c r="R14" s="26">
        <f t="shared" si="10"/>
        <v>0.40622534212576028</v>
      </c>
      <c r="S14" s="26">
        <f>S7/S12</f>
        <v>0.34622296339941183</v>
      </c>
      <c r="T14" s="26">
        <f>T7/T12</f>
        <v>0.3152478539762818</v>
      </c>
      <c r="U14" s="26">
        <f t="shared" ref="U14" si="11">U7/U12</f>
        <v>0.30675159953521797</v>
      </c>
      <c r="V14" s="26">
        <f>V7/V12</f>
        <v>0.39730572135504594</v>
      </c>
      <c r="W14" s="27">
        <f>W7/W12</f>
        <v>0.25766593330230214</v>
      </c>
      <c r="X14" s="14"/>
      <c r="Y14" s="98"/>
      <c r="Z14" s="22"/>
      <c r="AA14" s="22"/>
      <c r="AB14" s="22"/>
      <c r="AC14" s="22"/>
      <c r="AD14" s="22"/>
      <c r="AE14" s="22"/>
      <c r="AF14" s="23"/>
      <c r="AG14" s="23"/>
      <c r="AI14" s="11"/>
      <c r="AJ14" s="310"/>
      <c r="AK14" s="310"/>
      <c r="AL14" s="310"/>
      <c r="AM14" s="310"/>
      <c r="AN14" s="310"/>
      <c r="AO14" s="310"/>
      <c r="AP14" s="10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0" s="8" customFormat="1" ht="12.75" customHeight="1">
      <c r="A15" s="28"/>
      <c r="J15" s="29"/>
      <c r="K15" s="29"/>
      <c r="L15" s="29"/>
      <c r="M15" s="29"/>
      <c r="N15" s="29"/>
      <c r="Q15" s="30"/>
      <c r="R15" s="31"/>
      <c r="S15" s="31"/>
      <c r="T15" s="258"/>
      <c r="U15" s="258"/>
      <c r="V15" s="258"/>
      <c r="W15" s="258"/>
      <c r="X15" s="311" t="s">
        <v>105</v>
      </c>
      <c r="Y15" s="311"/>
      <c r="Z15" s="311"/>
      <c r="AA15" s="311"/>
      <c r="AB15" s="31"/>
      <c r="AC15" s="31"/>
      <c r="AD15" s="31"/>
      <c r="AE15" s="31"/>
      <c r="AF15" s="23"/>
      <c r="AG15" s="23"/>
      <c r="AJ15" s="32"/>
      <c r="AK15" s="32"/>
      <c r="AL15" s="32"/>
      <c r="AM15" s="32"/>
      <c r="AN15" s="32"/>
      <c r="AO15" s="32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</row>
    <row r="16" spans="1:100" s="8" customFormat="1" ht="18" customHeight="1">
      <c r="A16" s="3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99"/>
      <c r="X16" s="99"/>
      <c r="Y16" s="99"/>
      <c r="Z16" s="7"/>
      <c r="AA16" s="7"/>
      <c r="AB16" s="7"/>
      <c r="AC16" s="7"/>
      <c r="AD16" s="7"/>
      <c r="AE16" s="7"/>
      <c r="AF16" s="34"/>
      <c r="AG16" s="34"/>
      <c r="AJ16" s="32"/>
      <c r="AK16" s="32"/>
      <c r="AL16" s="32"/>
      <c r="AM16" s="32"/>
      <c r="AN16" s="32"/>
      <c r="AO16" s="32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s="37" customFormat="1" ht="18" customHeight="1">
      <c r="A17" s="3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4"/>
      <c r="AE17" s="7"/>
      <c r="AF17" s="35"/>
      <c r="AG17" s="34"/>
      <c r="AH17" s="8"/>
      <c r="AI17" s="8"/>
      <c r="AJ17" s="36"/>
      <c r="AK17" s="36"/>
      <c r="AL17" s="36"/>
      <c r="AM17" s="36"/>
      <c r="AN17" s="36"/>
      <c r="AO17" s="36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</row>
    <row r="18" spans="1:100" s="40" customFormat="1" ht="18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5"/>
      <c r="AG18" s="34"/>
      <c r="AH18" s="8"/>
      <c r="AI18" s="8"/>
      <c r="AJ18" s="36"/>
      <c r="AK18" s="36"/>
      <c r="AL18" s="36"/>
      <c r="AM18" s="36"/>
      <c r="AN18" s="36"/>
      <c r="AO18" s="36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</row>
    <row r="19" spans="1:100" s="42" customFormat="1" ht="18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5"/>
      <c r="AG19" s="34"/>
      <c r="AH19" s="8"/>
      <c r="AI19" s="8"/>
      <c r="AJ19" s="36"/>
      <c r="AK19" s="36"/>
      <c r="AL19" s="36"/>
      <c r="AM19" s="36"/>
      <c r="AN19" s="36"/>
      <c r="AO19" s="36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</row>
    <row r="20" spans="1:100" s="42" customFormat="1" ht="18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4"/>
      <c r="AG20" s="23"/>
      <c r="AH20" s="8"/>
      <c r="AI20" s="8"/>
      <c r="AJ20" s="36"/>
      <c r="AK20" s="36"/>
      <c r="AL20" s="36"/>
      <c r="AM20" s="36"/>
      <c r="AN20" s="36"/>
      <c r="AO20" s="36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</row>
    <row r="21" spans="1:100" s="8" customFormat="1" ht="18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4"/>
      <c r="AG21" s="23"/>
      <c r="AJ21" s="36"/>
      <c r="AK21" s="36"/>
      <c r="AL21" s="36"/>
      <c r="AM21" s="36"/>
      <c r="AN21" s="36"/>
      <c r="AO21" s="36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</row>
    <row r="22" spans="1:100" s="8" customFormat="1" ht="18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4"/>
      <c r="AG22" s="23"/>
      <c r="AJ22" s="36"/>
      <c r="AK22" s="36"/>
      <c r="AL22" s="36"/>
      <c r="AM22" s="36"/>
      <c r="AN22" s="36"/>
      <c r="AO22" s="36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</row>
    <row r="23" spans="1:100" s="8" customFormat="1" ht="18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4"/>
      <c r="AG23" s="23"/>
      <c r="AJ23" s="36"/>
      <c r="AK23" s="36"/>
      <c r="AL23" s="36"/>
      <c r="AM23" s="23"/>
      <c r="AN23" s="36"/>
      <c r="AO23" s="36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</row>
    <row r="24" spans="1:100" s="8" customFormat="1" ht="18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4"/>
      <c r="AG24" s="23"/>
      <c r="AJ24" s="36"/>
      <c r="AK24" s="36"/>
      <c r="AL24" s="36"/>
      <c r="AM24" s="23"/>
      <c r="AN24" s="36"/>
      <c r="AO24" s="36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</row>
    <row r="25" spans="1:100" s="8" customFormat="1" ht="18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4"/>
      <c r="AG25" s="23"/>
      <c r="AJ25" s="36"/>
      <c r="AK25" s="36"/>
      <c r="AL25" s="36"/>
      <c r="AM25" s="23"/>
      <c r="AN25" s="36"/>
      <c r="AO25" s="36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</row>
    <row r="26" spans="1:100" s="8" customFormat="1" ht="12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4"/>
      <c r="AG26" s="23"/>
      <c r="AI26" s="11"/>
      <c r="AJ26" s="36"/>
      <c r="AK26" s="36"/>
      <c r="AL26" s="36"/>
      <c r="AM26" s="23"/>
      <c r="AN26" s="36"/>
      <c r="AO26" s="36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</row>
    <row r="27" spans="1:100">
      <c r="A27" s="46" t="s">
        <v>163</v>
      </c>
      <c r="R27" s="264"/>
      <c r="S27" s="264"/>
      <c r="T27" s="264"/>
      <c r="U27" s="264"/>
      <c r="V27" s="264"/>
    </row>
    <row r="28" spans="1:100">
      <c r="R28" s="264"/>
      <c r="S28" s="264"/>
      <c r="T28" s="264"/>
      <c r="U28" s="264"/>
      <c r="V28" s="264"/>
    </row>
    <row r="29" spans="1:100">
      <c r="R29" s="264"/>
      <c r="S29" s="264"/>
      <c r="T29" s="264"/>
      <c r="U29" s="264"/>
      <c r="V29" s="264"/>
    </row>
    <row r="30" spans="1:100">
      <c r="R30" s="264"/>
      <c r="S30" s="264"/>
      <c r="T30" s="264"/>
      <c r="U30" s="264"/>
      <c r="V30" s="264"/>
    </row>
    <row r="49" spans="1:33" s="2" customFormat="1" ht="11.25">
      <c r="A49" s="46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49"/>
      <c r="Q49" s="49"/>
      <c r="R49" s="49"/>
      <c r="S49" s="49"/>
      <c r="T49" s="39"/>
      <c r="U49" s="39"/>
      <c r="V49" s="39"/>
      <c r="W49" s="241"/>
      <c r="X49" s="262"/>
      <c r="Y49" s="262"/>
      <c r="Z49" s="262"/>
      <c r="AA49" s="262"/>
      <c r="AB49" s="262"/>
      <c r="AC49" s="262"/>
      <c r="AD49" s="262"/>
      <c r="AE49" s="262"/>
      <c r="AF49" s="261"/>
      <c r="AG49" s="261"/>
    </row>
    <row r="50" spans="1:33" s="2" customFormat="1" ht="10.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3" s="2" customFormat="1">
      <c r="A51" s="3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47"/>
      <c r="P51" s="47"/>
      <c r="Q51" s="47"/>
      <c r="R51" s="47"/>
      <c r="S51" s="47"/>
      <c r="T51" s="47"/>
      <c r="U51" s="47"/>
      <c r="V51" s="47"/>
      <c r="W51" s="51"/>
      <c r="X51" s="51"/>
      <c r="Y51" s="51"/>
      <c r="Z51" s="51"/>
      <c r="AA51" s="51"/>
      <c r="AB51" s="51"/>
      <c r="AC51" s="51"/>
      <c r="AD51" s="3"/>
      <c r="AE51" s="3"/>
    </row>
    <row r="52" spans="1:33" s="2" customFormat="1" ht="10.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</sheetData>
  <mergeCells count="2">
    <mergeCell ref="AJ14:AO14"/>
    <mergeCell ref="X15:AA15"/>
  </mergeCells>
  <conditionalFormatting sqref="B13:R13 U13:V13">
    <cfRule type="cellIs" dxfId="249" priority="31" operator="lessThan">
      <formula>0</formula>
    </cfRule>
    <cfRule type="cellIs" dxfId="248" priority="32" operator="greaterThan">
      <formula>0</formula>
    </cfRule>
    <cfRule type="cellIs" priority="33" operator="equal">
      <formula>0</formula>
    </cfRule>
  </conditionalFormatting>
  <conditionalFormatting sqref="S13">
    <cfRule type="cellIs" dxfId="247" priority="25" operator="lessThan">
      <formula>0</formula>
    </cfRule>
    <cfRule type="cellIs" dxfId="246" priority="26" operator="greaterThan">
      <formula>0</formula>
    </cfRule>
    <cfRule type="cellIs" priority="27" operator="equal">
      <formula>0</formula>
    </cfRule>
  </conditionalFormatting>
  <conditionalFormatting sqref="T13">
    <cfRule type="cellIs" dxfId="245" priority="22" operator="lessThan">
      <formula>0</formula>
    </cfRule>
    <cfRule type="cellIs" dxfId="244" priority="23" operator="greaterThan">
      <formula>0</formula>
    </cfRule>
    <cfRule type="cellIs" priority="24" operator="equal">
      <formula>0</formula>
    </cfRule>
  </conditionalFormatting>
  <conditionalFormatting sqref="W13">
    <cfRule type="cellIs" dxfId="243" priority="19" operator="lessThan">
      <formula>0</formula>
    </cfRule>
    <cfRule type="cellIs" dxfId="242" priority="20" operator="greaterThan">
      <formula>0</formula>
    </cfRule>
    <cfRule type="cellIs" priority="21" operator="equal">
      <formula>0</formula>
    </cfRule>
  </conditionalFormatting>
  <conditionalFormatting sqref="Y3:Y12">
    <cfRule type="cellIs" dxfId="241" priority="10" operator="lessThan">
      <formula>0</formula>
    </cfRule>
    <cfRule type="cellIs" dxfId="240" priority="11" operator="greaterThan">
      <formula>0</formula>
    </cfRule>
    <cfRule type="cellIs" priority="12" operator="equal">
      <formula>0</formula>
    </cfRule>
  </conditionalFormatting>
  <conditionalFormatting sqref="X3:X12">
    <cfRule type="cellIs" dxfId="239" priority="7" operator="lessThan">
      <formula>0</formula>
    </cfRule>
    <cfRule type="cellIs" dxfId="238" priority="8" operator="greaterThan">
      <formula>0</formula>
    </cfRule>
    <cfRule type="cellIs" priority="9" operator="equal">
      <formula>0</formula>
    </cfRule>
  </conditionalFormatting>
  <conditionalFormatting sqref="AA3:AA12">
    <cfRule type="cellIs" dxfId="237" priority="4" operator="lessThan">
      <formula>0</formula>
    </cfRule>
    <cfRule type="cellIs" dxfId="236" priority="5" operator="greaterThan">
      <formula>0</formula>
    </cfRule>
    <cfRule type="cellIs" priority="6" operator="equal">
      <formula>0</formula>
    </cfRule>
  </conditionalFormatting>
  <conditionalFormatting sqref="Z3:Z12">
    <cfRule type="cellIs" dxfId="235" priority="1" operator="lessThan">
      <formula>0</formula>
    </cfRule>
    <cfRule type="cellIs" dxfId="234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3" fitToHeight="3" orientation="landscape" r:id="rId1"/>
  <headerFooter alignWithMargins="0">
    <oddFooter>&amp;C&amp;9Pág.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6"/>
  <sheetViews>
    <sheetView showGridLines="0" zoomScaleNormal="100"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X3" sqref="X3:AA16"/>
    </sheetView>
  </sheetViews>
  <sheetFormatPr defaultRowHeight="12.75"/>
  <cols>
    <col min="1" max="1" width="58.140625" style="55" customWidth="1"/>
    <col min="2" max="22" width="10.5703125" style="47" customWidth="1"/>
    <col min="23" max="27" width="11.140625" style="47" customWidth="1"/>
    <col min="28" max="31" width="7.28515625" style="47" customWidth="1"/>
    <col min="32" max="33" width="8.28515625" style="2" bestFit="1" customWidth="1"/>
    <col min="34" max="34" width="10" style="2" bestFit="1" customWidth="1"/>
    <col min="35" max="35" width="7.140625" style="2" customWidth="1"/>
    <col min="36" max="36" width="8.85546875" style="2" customWidth="1"/>
    <col min="37" max="41" width="9.140625" style="2" bestFit="1" customWidth="1"/>
    <col min="42" max="42" width="11.7109375" style="2" customWidth="1"/>
    <col min="43" max="100" width="9.140625" style="2"/>
    <col min="101" max="16384" width="9.140625" style="3"/>
  </cols>
  <sheetData>
    <row r="1" spans="1:100" ht="31.5" customHeight="1">
      <c r="A1" s="240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1"/>
      <c r="V1" s="22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00" s="8" customFormat="1" ht="31.5" customHeight="1">
      <c r="A2" s="4" t="s">
        <v>122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6" t="s">
        <v>3</v>
      </c>
      <c r="X2" s="257" t="s">
        <v>218</v>
      </c>
      <c r="Y2" s="94" t="s">
        <v>219</v>
      </c>
      <c r="Z2" s="257" t="s">
        <v>230</v>
      </c>
      <c r="AA2" s="257" t="s">
        <v>231</v>
      </c>
      <c r="AB2" s="7"/>
      <c r="AC2" s="7"/>
      <c r="AD2" s="7"/>
      <c r="AE2" s="7"/>
      <c r="AF2" s="7"/>
      <c r="AG2" s="7"/>
      <c r="AH2" s="7"/>
      <c r="AJ2" s="9"/>
      <c r="AK2" s="9"/>
      <c r="AL2" s="9"/>
      <c r="AM2" s="9"/>
      <c r="AN2" s="9"/>
      <c r="AO2" s="9"/>
      <c r="AP2" s="10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</row>
    <row r="3" spans="1:100" s="8" customFormat="1" ht="15" customHeight="1">
      <c r="A3" s="13" t="s">
        <v>127</v>
      </c>
      <c r="B3" s="14">
        <v>3.145896</v>
      </c>
      <c r="C3" s="14">
        <v>3.0891660000000001</v>
      </c>
      <c r="D3" s="14">
        <v>3.4530839999999996</v>
      </c>
      <c r="E3" s="14">
        <v>4.4563819999999996</v>
      </c>
      <c r="F3" s="14">
        <v>5.4137649999999997</v>
      </c>
      <c r="G3" s="14">
        <v>4.4226080000000003</v>
      </c>
      <c r="H3" s="14">
        <v>6.926221</v>
      </c>
      <c r="I3" s="14">
        <v>2.5972279999999999</v>
      </c>
      <c r="J3" s="14">
        <v>9.073443000000001</v>
      </c>
      <c r="K3" s="14">
        <v>14.876199</v>
      </c>
      <c r="L3" s="14">
        <v>18.228791999999999</v>
      </c>
      <c r="M3" s="14">
        <v>20.768908</v>
      </c>
      <c r="N3" s="14">
        <v>26.993155999999999</v>
      </c>
      <c r="O3" s="14">
        <v>22.858967</v>
      </c>
      <c r="P3" s="14">
        <v>17.757300000000001</v>
      </c>
      <c r="Q3" s="14">
        <v>29.845224999999999</v>
      </c>
      <c r="R3" s="14">
        <v>32.674647</v>
      </c>
      <c r="S3" s="14">
        <v>33.808340000000001</v>
      </c>
      <c r="T3" s="14">
        <v>49.327908999999998</v>
      </c>
      <c r="U3" s="14">
        <v>45.442456</v>
      </c>
      <c r="V3" s="14">
        <v>44.826183999999998</v>
      </c>
      <c r="W3" s="15">
        <f>AVERAGE(B3:V3)</f>
        <v>19.046946476190474</v>
      </c>
      <c r="X3" s="95">
        <f>IFERROR((V3/B3)^(1/($V$2-$B$2))-1,"")</f>
        <v>0.1420611821224198</v>
      </c>
      <c r="Y3" s="95">
        <f>IFERROR((V3-B3)/B3,"")</f>
        <v>13.249099143773346</v>
      </c>
      <c r="Z3" s="95">
        <f>IFERROR((V3/L3)^(1/($V$2-$L$2))-1,"")</f>
        <v>9.4151318418277619E-2</v>
      </c>
      <c r="AA3" s="95">
        <f>IFERROR((V3-L3)/L3,"")</f>
        <v>1.459086921393365</v>
      </c>
      <c r="AB3" s="14"/>
      <c r="AC3" s="14"/>
      <c r="AD3" s="14"/>
      <c r="AE3" s="14"/>
      <c r="AF3" s="14"/>
      <c r="AG3" s="7"/>
      <c r="AH3" s="7"/>
      <c r="AP3" s="10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</row>
    <row r="4" spans="1:100" s="8" customFormat="1" ht="15" customHeight="1">
      <c r="A4" s="13" t="s">
        <v>128</v>
      </c>
      <c r="B4" s="14">
        <v>9.2124140000000008</v>
      </c>
      <c r="C4" s="14">
        <v>9.1381309999999996</v>
      </c>
      <c r="D4" s="14">
        <v>8.9315429999999996</v>
      </c>
      <c r="E4" s="14">
        <v>10.248644000000001</v>
      </c>
      <c r="F4" s="14">
        <v>9.7667660000000005</v>
      </c>
      <c r="G4" s="14">
        <v>7.4420120000000001</v>
      </c>
      <c r="H4" s="14">
        <v>13.818606000000001</v>
      </c>
      <c r="I4" s="14">
        <v>18.510874000000001</v>
      </c>
      <c r="J4" s="14">
        <v>51.947977000000002</v>
      </c>
      <c r="K4" s="14">
        <v>43.443522999999999</v>
      </c>
      <c r="L4" s="14">
        <v>48.198124</v>
      </c>
      <c r="M4" s="14">
        <v>51.751936000000001</v>
      </c>
      <c r="N4" s="14">
        <v>70.227874</v>
      </c>
      <c r="O4" s="14">
        <v>86.274832000000004</v>
      </c>
      <c r="P4" s="14">
        <v>120.051913</v>
      </c>
      <c r="Q4" s="14">
        <v>109.71325599999999</v>
      </c>
      <c r="R4" s="14">
        <v>131.42335299999999</v>
      </c>
      <c r="S4" s="14">
        <v>81.776725999999996</v>
      </c>
      <c r="T4" s="14">
        <v>69.899294999999995</v>
      </c>
      <c r="U4" s="14">
        <v>82.371497000000005</v>
      </c>
      <c r="V4" s="14">
        <v>114.72816899999999</v>
      </c>
      <c r="W4" s="15">
        <f t="shared" ref="W4:W8" si="0">AVERAGE(B4:V4)</f>
        <v>54.708450714285718</v>
      </c>
      <c r="X4" s="95">
        <f>IFERROR((V4/B4)^(1/($V$2-$B$2))-1,"")</f>
        <v>0.13439637697217877</v>
      </c>
      <c r="Y4" s="95">
        <f>IFERROR((V4-B4)/B4,"")</f>
        <v>11.453648848173778</v>
      </c>
      <c r="Z4" s="95">
        <f>IFERROR((V4/L4)^(1/($V$2-$L$2))-1,"")</f>
        <v>9.0596231791520987E-2</v>
      </c>
      <c r="AA4" s="95">
        <f>IFERROR((V4-L4)/L4,"")</f>
        <v>1.3803451146770775</v>
      </c>
      <c r="AB4" s="14"/>
      <c r="AC4" s="14"/>
      <c r="AD4" s="14"/>
      <c r="AE4" s="14"/>
      <c r="AF4" s="14"/>
      <c r="AG4" s="7"/>
      <c r="AH4" s="7"/>
      <c r="AP4" s="10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</row>
    <row r="5" spans="1:100" s="8" customFormat="1" ht="15" customHeight="1">
      <c r="A5" s="13" t="s">
        <v>129</v>
      </c>
      <c r="B5" s="14">
        <v>0.55497600000000002</v>
      </c>
      <c r="C5" s="14">
        <v>0.56442599999999998</v>
      </c>
      <c r="D5" s="14">
        <v>1.284478</v>
      </c>
      <c r="E5" s="14">
        <v>0.53315999999999997</v>
      </c>
      <c r="F5" s="14">
        <v>0.39457700000000001</v>
      </c>
      <c r="G5" s="14">
        <v>0.63136700000000001</v>
      </c>
      <c r="H5" s="14">
        <v>0.88836000000000004</v>
      </c>
      <c r="I5" s="14">
        <v>1.8478840000000001</v>
      </c>
      <c r="J5" s="14">
        <v>3.47017</v>
      </c>
      <c r="K5" s="14">
        <v>1.371208</v>
      </c>
      <c r="L5" s="14">
        <v>2.4576750000000001</v>
      </c>
      <c r="M5" s="14">
        <v>3.282019</v>
      </c>
      <c r="N5" s="14">
        <v>2.155618</v>
      </c>
      <c r="O5" s="14">
        <v>3.0065469999999999</v>
      </c>
      <c r="P5" s="14">
        <v>5.464626</v>
      </c>
      <c r="Q5" s="14">
        <v>6.7341679999999995</v>
      </c>
      <c r="R5" s="14">
        <v>5.6993100000000005</v>
      </c>
      <c r="S5" s="14">
        <v>2.9741689999999998</v>
      </c>
      <c r="T5" s="14">
        <v>3.9232969999999998</v>
      </c>
      <c r="U5" s="14">
        <v>3.3198449999999999</v>
      </c>
      <c r="V5" s="14">
        <v>4.2338620000000002</v>
      </c>
      <c r="W5" s="15">
        <f t="shared" si="0"/>
        <v>2.6091305714285715</v>
      </c>
      <c r="X5" s="95">
        <f>IFERROR((V5/B5)^(1/($V$2-$B$2))-1,"")</f>
        <v>0.10693756218823691</v>
      </c>
      <c r="Y5" s="95">
        <f>IFERROR((V5-B5)/B5,"")</f>
        <v>6.6289100789944069</v>
      </c>
      <c r="Z5" s="95">
        <f>IFERROR((V5/L5)^(1/($V$2-$L$2))-1,"")</f>
        <v>5.5896194490684392E-2</v>
      </c>
      <c r="AA5" s="95">
        <f>IFERROR((V5-L5)/L5,"")</f>
        <v>0.72271028512720359</v>
      </c>
      <c r="AB5" s="14"/>
      <c r="AC5" s="14"/>
      <c r="AD5" s="14"/>
      <c r="AE5" s="14"/>
      <c r="AF5" s="14"/>
      <c r="AG5" s="7"/>
      <c r="AH5" s="7"/>
      <c r="AP5" s="10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100" s="8" customFormat="1" ht="15" customHeight="1">
      <c r="A6" s="13" t="s">
        <v>130</v>
      </c>
      <c r="B6" s="14">
        <v>0</v>
      </c>
      <c r="C6" s="14">
        <v>0</v>
      </c>
      <c r="D6" s="14">
        <v>0</v>
      </c>
      <c r="E6" s="224">
        <v>5.1000000000000004E-4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224">
        <v>3.7839999999999996E-3</v>
      </c>
      <c r="L6" s="223">
        <v>1.3757999999999999E-2</v>
      </c>
      <c r="M6" s="14">
        <v>0</v>
      </c>
      <c r="N6" s="222">
        <v>9.0435000000000001E-2</v>
      </c>
      <c r="O6" s="222">
        <v>0.41126299999999999</v>
      </c>
      <c r="P6" s="222">
        <v>0.471383</v>
      </c>
      <c r="Q6" s="222">
        <v>0.38899400000000001</v>
      </c>
      <c r="R6" s="222">
        <v>0.14435000000000001</v>
      </c>
      <c r="S6" s="222">
        <v>0.187995</v>
      </c>
      <c r="T6" s="223">
        <v>1.3018E-2</v>
      </c>
      <c r="U6" s="222">
        <v>0.15527099999999999</v>
      </c>
      <c r="V6" s="222">
        <v>0</v>
      </c>
      <c r="W6" s="15">
        <f t="shared" si="0"/>
        <v>8.9560047619047609E-2</v>
      </c>
      <c r="X6" s="95" t="str">
        <f>IFERROR((V6/B6)^(1/($V$2-$B$2))-1,"")</f>
        <v/>
      </c>
      <c r="Y6" s="95" t="str">
        <f>IFERROR((V6-B6)/B6,"")</f>
        <v/>
      </c>
      <c r="Z6" s="95">
        <f>IFERROR((V6/L6)^(1/($V$2-$L$2))-1,"")</f>
        <v>-1</v>
      </c>
      <c r="AA6" s="95">
        <f>IFERROR((V6-L6)/L6,"")</f>
        <v>-1</v>
      </c>
      <c r="AB6" s="14"/>
      <c r="AC6" s="14"/>
      <c r="AD6" s="14"/>
      <c r="AE6" s="14"/>
      <c r="AF6" s="14"/>
      <c r="AG6" s="7"/>
      <c r="AH6" s="7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</row>
    <row r="7" spans="1:100" s="8" customFormat="1" ht="15" customHeight="1">
      <c r="A7" s="13" t="s">
        <v>131</v>
      </c>
      <c r="B7" s="14">
        <v>2.7272069999999999</v>
      </c>
      <c r="C7" s="14">
        <v>2.9376449999999998</v>
      </c>
      <c r="D7" s="14">
        <v>4.65116</v>
      </c>
      <c r="E7" s="14">
        <v>4.4207960000000002</v>
      </c>
      <c r="F7" s="14">
        <v>4.7793850000000004</v>
      </c>
      <c r="G7" s="14">
        <v>4.1038170000000003</v>
      </c>
      <c r="H7" s="14">
        <v>7.6101210000000004</v>
      </c>
      <c r="I7" s="14">
        <v>13.394905</v>
      </c>
      <c r="J7" s="14">
        <v>14.027715000000001</v>
      </c>
      <c r="K7" s="14">
        <v>12.075855000000001</v>
      </c>
      <c r="L7" s="14">
        <v>16.000169</v>
      </c>
      <c r="M7" s="14">
        <v>24.875927000000001</v>
      </c>
      <c r="N7" s="14">
        <v>25.643453999999998</v>
      </c>
      <c r="O7" s="14">
        <v>29.610125</v>
      </c>
      <c r="P7" s="14">
        <v>32.189582999999999</v>
      </c>
      <c r="Q7" s="14">
        <v>40.248745999999997</v>
      </c>
      <c r="R7" s="14">
        <v>35.814504999999997</v>
      </c>
      <c r="S7" s="14">
        <v>57.941286999999996</v>
      </c>
      <c r="T7" s="14">
        <v>47.571830999999996</v>
      </c>
      <c r="U7" s="14">
        <v>35.866841999999998</v>
      </c>
      <c r="V7" s="14">
        <v>31.163708999999997</v>
      </c>
      <c r="W7" s="15">
        <f t="shared" si="0"/>
        <v>21.316894476190473</v>
      </c>
      <c r="X7" s="95">
        <f>IFERROR((V7/B7)^(1/($V$2-$B$2))-1,"")</f>
        <v>0.12952683145767407</v>
      </c>
      <c r="Y7" s="95">
        <f>IFERROR((V7-B7)/B7,"")</f>
        <v>10.426968689945427</v>
      </c>
      <c r="Z7" s="95">
        <f>IFERROR((V7/L7)^(1/($V$2-$L$2))-1,"")</f>
        <v>6.8937854381267538E-2</v>
      </c>
      <c r="AA7" s="95">
        <f>IFERROR((V7-L7)/L7,"")</f>
        <v>0.94771123980002947</v>
      </c>
      <c r="AB7" s="14"/>
      <c r="AC7" s="14"/>
      <c r="AD7" s="14"/>
      <c r="AE7" s="14"/>
      <c r="AF7" s="14"/>
      <c r="AG7" s="7"/>
      <c r="AH7" s="7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</row>
    <row r="8" spans="1:100" s="8" customFormat="1" ht="15" customHeight="1">
      <c r="A8" s="13" t="s">
        <v>132</v>
      </c>
      <c r="B8" s="14">
        <v>5.4045779999999999</v>
      </c>
      <c r="C8" s="14">
        <v>6.2393939999999999</v>
      </c>
      <c r="D8" s="14">
        <v>7.3530530000000001</v>
      </c>
      <c r="E8" s="14">
        <v>7.1568889999999996</v>
      </c>
      <c r="F8" s="14">
        <v>8.118563</v>
      </c>
      <c r="G8" s="14">
        <v>7.9292560000000005</v>
      </c>
      <c r="H8" s="14">
        <v>13.991193000000001</v>
      </c>
      <c r="I8" s="14">
        <v>19.517431999999999</v>
      </c>
      <c r="J8" s="14">
        <v>34.973607999999999</v>
      </c>
      <c r="K8" s="14">
        <v>23.215185999999999</v>
      </c>
      <c r="L8" s="14">
        <v>19.913896999999999</v>
      </c>
      <c r="M8" s="14">
        <v>23.976532000000002</v>
      </c>
      <c r="N8" s="14">
        <v>27.973043000000001</v>
      </c>
      <c r="O8" s="14">
        <v>32.792359000000005</v>
      </c>
      <c r="P8" s="14">
        <v>37.725139999999996</v>
      </c>
      <c r="Q8" s="14">
        <v>29.319137999999999</v>
      </c>
      <c r="R8" s="14">
        <v>29.829411</v>
      </c>
      <c r="S8" s="14">
        <v>26.777957000000001</v>
      </c>
      <c r="T8" s="14">
        <v>28.359971999999999</v>
      </c>
      <c r="U8" s="14">
        <v>25.326931999999999</v>
      </c>
      <c r="V8" s="14">
        <v>27.266403999999998</v>
      </c>
      <c r="W8" s="15">
        <f t="shared" si="0"/>
        <v>21.102854142857144</v>
      </c>
      <c r="X8" s="95">
        <f>IFERROR((V8/B8)^(1/($V$2-$B$2))-1,"")</f>
        <v>8.428463555264587E-2</v>
      </c>
      <c r="Y8" s="95">
        <f>IFERROR((V8-B8)/B8,"")</f>
        <v>4.0450569868729804</v>
      </c>
      <c r="Z8" s="95">
        <f>IFERROR((V8/L8)^(1/($V$2-$L$2))-1,"")</f>
        <v>3.1922687658028304E-2</v>
      </c>
      <c r="AA8" s="95">
        <f>IFERROR((V8-L8)/L8,"")</f>
        <v>0.36921487542091835</v>
      </c>
      <c r="AB8" s="14"/>
      <c r="AC8" s="14"/>
      <c r="AD8" s="14"/>
      <c r="AE8" s="14"/>
      <c r="AF8" s="14"/>
      <c r="AG8" s="7"/>
      <c r="AH8" s="7"/>
      <c r="AP8" s="10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</row>
    <row r="9" spans="1:100" s="8" customFormat="1" ht="18" customHeight="1">
      <c r="A9" s="16" t="s">
        <v>4</v>
      </c>
      <c r="B9" s="17">
        <f>SUM(B3:B8)</f>
        <v>21.045071</v>
      </c>
      <c r="C9" s="17">
        <f t="shared" ref="C9:V9" si="1">SUM(C3:C8)</f>
        <v>21.968761999999998</v>
      </c>
      <c r="D9" s="17">
        <f t="shared" si="1"/>
        <v>25.673317999999998</v>
      </c>
      <c r="E9" s="17">
        <f t="shared" si="1"/>
        <v>26.816381</v>
      </c>
      <c r="F9" s="17">
        <f t="shared" si="1"/>
        <v>28.473056</v>
      </c>
      <c r="G9" s="17">
        <f t="shared" si="1"/>
        <v>24.529060000000001</v>
      </c>
      <c r="H9" s="17">
        <f t="shared" si="1"/>
        <v>43.234501000000002</v>
      </c>
      <c r="I9" s="17">
        <f t="shared" si="1"/>
        <v>55.868323000000004</v>
      </c>
      <c r="J9" s="17">
        <f t="shared" si="1"/>
        <v>113.492913</v>
      </c>
      <c r="K9" s="17">
        <f t="shared" si="1"/>
        <v>94.985755000000012</v>
      </c>
      <c r="L9" s="17">
        <f t="shared" si="1"/>
        <v>104.81241499999999</v>
      </c>
      <c r="M9" s="17">
        <f t="shared" si="1"/>
        <v>124.65532200000001</v>
      </c>
      <c r="N9" s="17">
        <f t="shared" si="1"/>
        <v>153.08357999999998</v>
      </c>
      <c r="O9" s="17">
        <f t="shared" si="1"/>
        <v>174.95409300000003</v>
      </c>
      <c r="P9" s="17">
        <f t="shared" si="1"/>
        <v>213.65994499999999</v>
      </c>
      <c r="Q9" s="17">
        <f t="shared" si="1"/>
        <v>216.249527</v>
      </c>
      <c r="R9" s="17">
        <f t="shared" si="1"/>
        <v>235.58557599999997</v>
      </c>
      <c r="S9" s="17">
        <f t="shared" si="1"/>
        <v>203.46647400000001</v>
      </c>
      <c r="T9" s="17">
        <f t="shared" si="1"/>
        <v>199.09532200000001</v>
      </c>
      <c r="U9" s="17">
        <f t="shared" si="1"/>
        <v>192.48284299999997</v>
      </c>
      <c r="V9" s="17">
        <f t="shared" si="1"/>
        <v>222.21832799999996</v>
      </c>
      <c r="W9" s="18">
        <f>SUM(W3:W8)</f>
        <v>118.87383642857141</v>
      </c>
      <c r="X9" s="96">
        <f>IFERROR((V9/B9)^(1/($V$2-$B$2))-1,"")</f>
        <v>0.1250749988802109</v>
      </c>
      <c r="Y9" s="96">
        <f>IFERROR((V9-B9)/B9,"")</f>
        <v>9.55916266569022</v>
      </c>
      <c r="Z9" s="96">
        <f>IFERROR((V9/L9)^(1/($V$2-$L$2))-1,"")</f>
        <v>7.8044565934165755E-2</v>
      </c>
      <c r="AA9" s="96">
        <f>IFERROR((V9-L9)/L9,"")</f>
        <v>1.120152731906807</v>
      </c>
      <c r="AB9" s="14"/>
      <c r="AC9" s="14"/>
      <c r="AD9" s="14"/>
      <c r="AE9" s="14"/>
      <c r="AF9" s="14"/>
      <c r="AG9" s="7"/>
      <c r="AH9" s="7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</row>
    <row r="10" spans="1:100" s="8" customFormat="1" ht="15" customHeight="1">
      <c r="A10" s="13" t="s">
        <v>127</v>
      </c>
      <c r="B10" s="14">
        <v>254.88677899999999</v>
      </c>
      <c r="C10" s="14">
        <v>171.450502</v>
      </c>
      <c r="D10" s="14">
        <v>235.30362400000001</v>
      </c>
      <c r="E10" s="14">
        <v>268.86589700000002</v>
      </c>
      <c r="F10" s="14">
        <v>277.31745699999999</v>
      </c>
      <c r="G10" s="14">
        <v>255.39551599999999</v>
      </c>
      <c r="H10" s="14">
        <v>346.27334500000001</v>
      </c>
      <c r="I10" s="14">
        <v>378.835598</v>
      </c>
      <c r="J10" s="14">
        <v>349.10848999999996</v>
      </c>
      <c r="K10" s="14">
        <v>367.62026700000001</v>
      </c>
      <c r="L10" s="14">
        <v>386.53689700000001</v>
      </c>
      <c r="M10" s="14">
        <v>360.88108099999999</v>
      </c>
      <c r="N10" s="14">
        <v>351.25998200000004</v>
      </c>
      <c r="O10" s="14">
        <v>384.20025800000002</v>
      </c>
      <c r="P10" s="14">
        <v>409.365838</v>
      </c>
      <c r="Q10" s="14">
        <v>406.67011400000001</v>
      </c>
      <c r="R10" s="14">
        <v>431.20479599999999</v>
      </c>
      <c r="S10" s="14">
        <v>483.51656900000006</v>
      </c>
      <c r="T10" s="14">
        <v>555.54035099999999</v>
      </c>
      <c r="U10" s="14">
        <v>568.41191500000002</v>
      </c>
      <c r="V10" s="14">
        <v>482.73528899999997</v>
      </c>
      <c r="W10" s="15">
        <f>AVERAGE(B10:V10)</f>
        <v>367.87526499999996</v>
      </c>
      <c r="X10" s="95">
        <f>IFERROR((V10/B10)^(1/($V$2-$B$2))-1,"")</f>
        <v>3.2447761355008042E-2</v>
      </c>
      <c r="Y10" s="95">
        <f>IFERROR((V10-B10)/B10,"")</f>
        <v>0.89392047282295484</v>
      </c>
      <c r="Z10" s="95">
        <f>IFERROR((V10/L10)^(1/($V$2-$L$2))-1,"")</f>
        <v>2.2472907204136083E-2</v>
      </c>
      <c r="AA10" s="95">
        <f>IFERROR((V10-L10)/L10,"")</f>
        <v>0.24887246921734343</v>
      </c>
      <c r="AB10" s="14"/>
      <c r="AC10" s="14"/>
      <c r="AD10" s="14"/>
      <c r="AE10" s="14"/>
      <c r="AF10" s="14"/>
      <c r="AG10" s="7"/>
      <c r="AH10" s="7"/>
      <c r="AP10" s="10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</row>
    <row r="11" spans="1:100" s="8" customFormat="1" ht="15" customHeight="1">
      <c r="A11" s="13" t="s">
        <v>128</v>
      </c>
      <c r="B11" s="14">
        <v>181.583359</v>
      </c>
      <c r="C11" s="14">
        <v>251.953945</v>
      </c>
      <c r="D11" s="14">
        <v>203.37072900000001</v>
      </c>
      <c r="E11" s="14">
        <v>192.87759600000001</v>
      </c>
      <c r="F11" s="14">
        <v>213.82069200000001</v>
      </c>
      <c r="G11" s="14">
        <v>229.732618</v>
      </c>
      <c r="H11" s="14">
        <v>277.70118500000001</v>
      </c>
      <c r="I11" s="14">
        <v>249.26035400000001</v>
      </c>
      <c r="J11" s="14">
        <v>238.80624299999999</v>
      </c>
      <c r="K11" s="14">
        <v>262.36391200000003</v>
      </c>
      <c r="L11" s="14">
        <v>231.10631799999999</v>
      </c>
      <c r="M11" s="14">
        <v>232.09520000000001</v>
      </c>
      <c r="N11" s="14">
        <v>259.626532</v>
      </c>
      <c r="O11" s="14">
        <v>293.68732599999998</v>
      </c>
      <c r="P11" s="14">
        <v>308.46126500000003</v>
      </c>
      <c r="Q11" s="14">
        <v>271.424891</v>
      </c>
      <c r="R11" s="14">
        <v>251.12004000000002</v>
      </c>
      <c r="S11" s="14">
        <v>284.48075900000003</v>
      </c>
      <c r="T11" s="14">
        <v>274.38642700000003</v>
      </c>
      <c r="U11" s="14">
        <v>284.78512599999999</v>
      </c>
      <c r="V11" s="14">
        <v>254.75431700000001</v>
      </c>
      <c r="W11" s="15">
        <f t="shared" ref="W11:W15" si="2">AVERAGE(B11:V11)</f>
        <v>249.87613495238097</v>
      </c>
      <c r="X11" s="95">
        <f>IFERROR((V11/B11)^(1/($V$2-$B$2))-1,"")</f>
        <v>1.7073351235256551E-2</v>
      </c>
      <c r="Y11" s="95">
        <f>IFERROR((V11-B11)/B11,"")</f>
        <v>0.40296070302345277</v>
      </c>
      <c r="Z11" s="95">
        <f>IFERROR((V11/L11)^(1/($V$2-$L$2))-1,"")</f>
        <v>9.7897857062383409E-3</v>
      </c>
      <c r="AA11" s="95">
        <f>IFERROR((V11-L11)/L11,"")</f>
        <v>0.10232519476165956</v>
      </c>
      <c r="AB11" s="14"/>
      <c r="AC11" s="14"/>
      <c r="AD11" s="14"/>
      <c r="AE11" s="14"/>
      <c r="AF11" s="14"/>
      <c r="AG11" s="7"/>
      <c r="AH11" s="7"/>
      <c r="AP11" s="10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</row>
    <row r="12" spans="1:100" s="8" customFormat="1" ht="15" customHeight="1">
      <c r="A12" s="13" t="s">
        <v>129</v>
      </c>
      <c r="B12" s="14">
        <v>34.676434</v>
      </c>
      <c r="C12" s="14">
        <v>37.568061</v>
      </c>
      <c r="D12" s="14">
        <v>31.378091999999999</v>
      </c>
      <c r="E12" s="14">
        <v>34.768934999999999</v>
      </c>
      <c r="F12" s="14">
        <v>27.226493000000001</v>
      </c>
      <c r="G12" s="14">
        <v>31.520164999999999</v>
      </c>
      <c r="H12" s="14">
        <v>31.129598000000001</v>
      </c>
      <c r="I12" s="14">
        <v>27.476937</v>
      </c>
      <c r="J12" s="14">
        <v>27.471226999999999</v>
      </c>
      <c r="K12" s="14">
        <v>33.535918000000002</v>
      </c>
      <c r="L12" s="14">
        <v>35.894908000000001</v>
      </c>
      <c r="M12" s="14">
        <v>39.020344000000001</v>
      </c>
      <c r="N12" s="14">
        <v>31.197548999999999</v>
      </c>
      <c r="O12" s="14">
        <v>31.295068000000001</v>
      </c>
      <c r="P12" s="14">
        <v>34.658171000000003</v>
      </c>
      <c r="Q12" s="14">
        <v>37.697233999999995</v>
      </c>
      <c r="R12" s="14">
        <v>35.457927000000005</v>
      </c>
      <c r="S12" s="14">
        <v>43.479610000000001</v>
      </c>
      <c r="T12" s="14">
        <v>50.643290999999998</v>
      </c>
      <c r="U12" s="14">
        <v>45.254732000000004</v>
      </c>
      <c r="V12" s="14">
        <v>42.144348000000001</v>
      </c>
      <c r="W12" s="15">
        <f t="shared" si="2"/>
        <v>35.404525809523811</v>
      </c>
      <c r="X12" s="95">
        <f>IFERROR((V12/B12)^(1/($V$2-$B$2))-1,"")</f>
        <v>9.7997189367107218E-3</v>
      </c>
      <c r="Y12" s="95">
        <f>IFERROR((V12-B12)/B12,"")</f>
        <v>0.21535991849680969</v>
      </c>
      <c r="Z12" s="95">
        <f>IFERROR((V12/L12)^(1/($V$2-$L$2))-1,"")</f>
        <v>1.6180015013951943E-2</v>
      </c>
      <c r="AA12" s="95">
        <f>IFERROR((V12-L12)/L12,"")</f>
        <v>0.1741038032469675</v>
      </c>
      <c r="AB12" s="14"/>
      <c r="AC12" s="14"/>
      <c r="AD12" s="14"/>
      <c r="AE12" s="14"/>
      <c r="AF12" s="14"/>
      <c r="AG12" s="7"/>
      <c r="AH12" s="7"/>
      <c r="AP12" s="10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</row>
    <row r="13" spans="1:100" s="8" customFormat="1" ht="15" customHeight="1">
      <c r="A13" s="13" t="s">
        <v>130</v>
      </c>
      <c r="B13" s="222">
        <v>0.23186699999999999</v>
      </c>
      <c r="C13" s="222">
        <v>0.219861</v>
      </c>
      <c r="D13" s="222">
        <v>0.147478</v>
      </c>
      <c r="E13" s="222">
        <v>0.12098</v>
      </c>
      <c r="F13" s="222">
        <v>0.13197800000000001</v>
      </c>
      <c r="G13" s="222">
        <v>0.16212799999999999</v>
      </c>
      <c r="H13" s="222">
        <v>0.158334</v>
      </c>
      <c r="I13" s="222">
        <v>0.32073499999999999</v>
      </c>
      <c r="J13" s="222">
        <v>0.20965500000000001</v>
      </c>
      <c r="K13" s="222">
        <v>0.16464999999999999</v>
      </c>
      <c r="L13" s="222">
        <v>6.4054E-2</v>
      </c>
      <c r="M13" s="223">
        <v>4.9923000000000002E-2</v>
      </c>
      <c r="N13" s="223">
        <v>6.5830000000000003E-3</v>
      </c>
      <c r="O13" s="223">
        <v>7.4530000000000004E-3</v>
      </c>
      <c r="P13" s="223">
        <v>7.1289999999999999E-3</v>
      </c>
      <c r="Q13" s="223">
        <v>1.2708000000000001E-2</v>
      </c>
      <c r="R13" s="223">
        <v>1.4179000000000001E-2</v>
      </c>
      <c r="S13" s="223">
        <v>5.3040000000000006E-3</v>
      </c>
      <c r="T13" s="223">
        <v>1.193E-2</v>
      </c>
      <c r="U13" s="223">
        <v>6.2569999999999995E-3</v>
      </c>
      <c r="V13" s="223">
        <v>4.0460000000000001E-3</v>
      </c>
      <c r="W13" s="225">
        <f t="shared" si="2"/>
        <v>9.796342857142859E-2</v>
      </c>
      <c r="X13" s="95">
        <f>IFERROR((V13/B13)^(1/($V$2-$B$2))-1,"")</f>
        <v>-0.18324961705254705</v>
      </c>
      <c r="Y13" s="95">
        <f>IFERROR((V13-B13)/B13,"")</f>
        <v>-0.98255034135948627</v>
      </c>
      <c r="Z13" s="95">
        <f>IFERROR((V13/L13)^(1/($V$2-$L$2))-1,"")</f>
        <v>-0.24133864510551628</v>
      </c>
      <c r="AA13" s="95">
        <f>IFERROR((V13-L13)/L13,"")</f>
        <v>-0.93683454585193737</v>
      </c>
      <c r="AB13" s="14"/>
      <c r="AC13" s="14"/>
      <c r="AD13" s="14"/>
      <c r="AE13" s="14"/>
      <c r="AF13" s="14"/>
      <c r="AG13" s="7"/>
      <c r="AH13" s="7"/>
      <c r="AP13" s="10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</row>
    <row r="14" spans="1:100" s="8" customFormat="1" ht="15" customHeight="1">
      <c r="A14" s="13" t="s">
        <v>131</v>
      </c>
      <c r="B14" s="14">
        <v>26.300242999999998</v>
      </c>
      <c r="C14" s="14">
        <v>30.559971999999998</v>
      </c>
      <c r="D14" s="14">
        <v>23.401053000000001</v>
      </c>
      <c r="E14" s="14">
        <v>29.717374</v>
      </c>
      <c r="F14" s="14">
        <v>35.206297999999997</v>
      </c>
      <c r="G14" s="14">
        <v>43.418343999999998</v>
      </c>
      <c r="H14" s="14">
        <v>49.809542999999998</v>
      </c>
      <c r="I14" s="14">
        <v>63.263798000000001</v>
      </c>
      <c r="J14" s="14">
        <v>71.327708000000001</v>
      </c>
      <c r="K14" s="14">
        <v>76.865313</v>
      </c>
      <c r="L14" s="14">
        <v>91.322944000000007</v>
      </c>
      <c r="M14" s="14">
        <v>103.45598</v>
      </c>
      <c r="N14" s="14">
        <v>92.732131999999993</v>
      </c>
      <c r="O14" s="14">
        <v>110.43759</v>
      </c>
      <c r="P14" s="14">
        <v>134.20342400000001</v>
      </c>
      <c r="Q14" s="14">
        <v>150.084338</v>
      </c>
      <c r="R14" s="14">
        <v>144.51042699999999</v>
      </c>
      <c r="S14" s="14">
        <v>144.32736600000001</v>
      </c>
      <c r="T14" s="14">
        <v>164.97083699999999</v>
      </c>
      <c r="U14" s="14">
        <v>173.57459499999999</v>
      </c>
      <c r="V14" s="14">
        <v>139.38300099999998</v>
      </c>
      <c r="W14" s="15">
        <f t="shared" si="2"/>
        <v>90.422489523809517</v>
      </c>
      <c r="X14" s="95">
        <f>IFERROR((V14/B14)^(1/($V$2-$B$2))-1,"")</f>
        <v>8.6957347249169592E-2</v>
      </c>
      <c r="Y14" s="95">
        <f>IFERROR((V14-B14)/B14,"")</f>
        <v>4.2996849116565192</v>
      </c>
      <c r="Z14" s="95">
        <f>IFERROR((V14/L14)^(1/($V$2-$L$2))-1,"")</f>
        <v>4.3188980268968447E-2</v>
      </c>
      <c r="AA14" s="95">
        <f>IFERROR((V14-L14)/L14,"")</f>
        <v>0.52626486723862043</v>
      </c>
      <c r="AB14" s="14"/>
      <c r="AC14" s="14"/>
      <c r="AD14" s="14"/>
      <c r="AE14" s="14"/>
      <c r="AF14" s="14"/>
      <c r="AG14" s="7"/>
      <c r="AH14" s="7"/>
      <c r="AP14" s="10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0" s="8" customFormat="1" ht="15" customHeight="1">
      <c r="A15" s="13" t="s">
        <v>132</v>
      </c>
      <c r="B15" s="14">
        <v>39.245796999999996</v>
      </c>
      <c r="C15" s="14">
        <v>48.034655999999998</v>
      </c>
      <c r="D15" s="14">
        <v>51.804613000000003</v>
      </c>
      <c r="E15" s="14">
        <v>50.597475000000003</v>
      </c>
      <c r="F15" s="14">
        <v>47.764989999999997</v>
      </c>
      <c r="G15" s="14">
        <v>49.201837999999995</v>
      </c>
      <c r="H15" s="14">
        <v>53.016314999999992</v>
      </c>
      <c r="I15" s="14">
        <v>55.690520999999997</v>
      </c>
      <c r="J15" s="14">
        <v>56.124831999999998</v>
      </c>
      <c r="K15" s="14">
        <v>58.41064999999999</v>
      </c>
      <c r="L15" s="14">
        <v>63.170369000000001</v>
      </c>
      <c r="M15" s="14">
        <v>61.394852</v>
      </c>
      <c r="N15" s="14">
        <v>59.936045999999997</v>
      </c>
      <c r="O15" s="14">
        <v>78.476511000000002</v>
      </c>
      <c r="P15" s="14">
        <v>73.161561000000006</v>
      </c>
      <c r="Q15" s="14">
        <v>68.633294000000006</v>
      </c>
      <c r="R15" s="14">
        <v>69.051519999999996</v>
      </c>
      <c r="S15" s="14">
        <v>71.970772999999994</v>
      </c>
      <c r="T15" s="14">
        <v>80.271590000000003</v>
      </c>
      <c r="U15" s="14">
        <v>93.932833999999986</v>
      </c>
      <c r="V15" s="14">
        <v>89.714585</v>
      </c>
      <c r="W15" s="15">
        <f t="shared" si="2"/>
        <v>62.83836295238094</v>
      </c>
      <c r="X15" s="95">
        <f>IFERROR((V15/B15)^(1/($V$2-$B$2))-1,"")</f>
        <v>4.2205822154158135E-2</v>
      </c>
      <c r="Y15" s="95">
        <f>IFERROR((V15-B15)/B15,"")</f>
        <v>1.2859666985486371</v>
      </c>
      <c r="Z15" s="95">
        <f>IFERROR((V15/L15)^(1/($V$2-$L$2))-1,"")</f>
        <v>3.5702355287392518E-2</v>
      </c>
      <c r="AA15" s="95">
        <f>IFERROR((V15-L15)/L15,"")</f>
        <v>0.42020042656391637</v>
      </c>
      <c r="AB15" s="14"/>
      <c r="AC15" s="14"/>
      <c r="AD15" s="14"/>
      <c r="AE15" s="14"/>
      <c r="AF15" s="14"/>
      <c r="AG15" s="7"/>
      <c r="AH15" s="7"/>
      <c r="AP15" s="10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</row>
    <row r="16" spans="1:100" s="8" customFormat="1" ht="18" customHeight="1">
      <c r="A16" s="16" t="s">
        <v>5</v>
      </c>
      <c r="B16" s="17">
        <f>SUM(B10:B15)</f>
        <v>536.92447900000002</v>
      </c>
      <c r="C16" s="17">
        <f t="shared" ref="C16:T16" si="3">SUM(C10:C15)</f>
        <v>539.78699700000004</v>
      </c>
      <c r="D16" s="17">
        <f t="shared" si="3"/>
        <v>545.40558899999996</v>
      </c>
      <c r="E16" s="17">
        <f t="shared" si="3"/>
        <v>576.94825700000001</v>
      </c>
      <c r="F16" s="17">
        <f t="shared" si="3"/>
        <v>601.46790799999997</v>
      </c>
      <c r="G16" s="17">
        <f t="shared" si="3"/>
        <v>609.430609</v>
      </c>
      <c r="H16" s="17">
        <f t="shared" si="3"/>
        <v>758.08831999999984</v>
      </c>
      <c r="I16" s="17">
        <f t="shared" si="3"/>
        <v>774.84794299999999</v>
      </c>
      <c r="J16" s="17">
        <f t="shared" si="3"/>
        <v>743.04815499999995</v>
      </c>
      <c r="K16" s="17">
        <f t="shared" si="3"/>
        <v>798.96071000000018</v>
      </c>
      <c r="L16" s="17">
        <f t="shared" si="3"/>
        <v>808.09549000000015</v>
      </c>
      <c r="M16" s="17">
        <f t="shared" si="3"/>
        <v>796.89738</v>
      </c>
      <c r="N16" s="17">
        <f t="shared" si="3"/>
        <v>794.758824</v>
      </c>
      <c r="O16" s="17">
        <f t="shared" si="3"/>
        <v>898.10420600000009</v>
      </c>
      <c r="P16" s="17">
        <f t="shared" si="3"/>
        <v>959.85738800000013</v>
      </c>
      <c r="Q16" s="17">
        <f t="shared" si="3"/>
        <v>934.52257899999995</v>
      </c>
      <c r="R16" s="17">
        <f t="shared" si="3"/>
        <v>931.35888900000009</v>
      </c>
      <c r="S16" s="17">
        <f t="shared" si="3"/>
        <v>1027.780381</v>
      </c>
      <c r="T16" s="17">
        <f t="shared" si="3"/>
        <v>1125.8244260000001</v>
      </c>
      <c r="U16" s="17">
        <f t="shared" ref="U16:V16" si="4">SUM(U10:U15)</f>
        <v>1165.965459</v>
      </c>
      <c r="V16" s="17">
        <f t="shared" si="4"/>
        <v>1008.735586</v>
      </c>
      <c r="W16" s="18">
        <f>SUM(W10:W15)</f>
        <v>806.51474166666662</v>
      </c>
      <c r="X16" s="97">
        <f>IFERROR((V16/B16)^(1/($V$2-$B$2))-1,"")</f>
        <v>3.2032102908532867E-2</v>
      </c>
      <c r="Y16" s="97">
        <f>IFERROR((V16-B16)/B16,"")</f>
        <v>0.87872899346799938</v>
      </c>
      <c r="Z16" s="97">
        <f>IFERROR((V16/L16)^(1/($V$2-$L$2))-1,"")</f>
        <v>2.2425013512948899E-2</v>
      </c>
      <c r="AA16" s="97">
        <f>IFERROR((V16-L16)/L16,"")</f>
        <v>0.24828760769349154</v>
      </c>
      <c r="AB16" s="14"/>
      <c r="AC16" s="14"/>
      <c r="AD16" s="14"/>
      <c r="AE16" s="14"/>
      <c r="AF16" s="14"/>
      <c r="AG16" s="7"/>
      <c r="AH16" s="7"/>
      <c r="AI16" s="11"/>
      <c r="AP16" s="10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s="8" customFormat="1" ht="19.5" customHeight="1">
      <c r="A17" s="19" t="s">
        <v>6</v>
      </c>
      <c r="B17" s="20">
        <f t="shared" ref="B17:R17" si="5">B9-B16</f>
        <v>-515.87940800000001</v>
      </c>
      <c r="C17" s="20">
        <f t="shared" si="5"/>
        <v>-517.81823500000007</v>
      </c>
      <c r="D17" s="20">
        <f t="shared" si="5"/>
        <v>-519.73227099999997</v>
      </c>
      <c r="E17" s="20">
        <f t="shared" si="5"/>
        <v>-550.13187600000003</v>
      </c>
      <c r="F17" s="20">
        <f t="shared" si="5"/>
        <v>-572.99485199999992</v>
      </c>
      <c r="G17" s="20">
        <f t="shared" si="5"/>
        <v>-584.90154900000005</v>
      </c>
      <c r="H17" s="20">
        <f t="shared" si="5"/>
        <v>-714.85381899999982</v>
      </c>
      <c r="I17" s="20">
        <f t="shared" si="5"/>
        <v>-718.97961999999995</v>
      </c>
      <c r="J17" s="20">
        <f t="shared" si="5"/>
        <v>-629.55524199999991</v>
      </c>
      <c r="K17" s="20">
        <f t="shared" si="5"/>
        <v>-703.97495500000014</v>
      </c>
      <c r="L17" s="20">
        <f t="shared" si="5"/>
        <v>-703.28307500000017</v>
      </c>
      <c r="M17" s="20">
        <f t="shared" si="5"/>
        <v>-672.24205800000004</v>
      </c>
      <c r="N17" s="20">
        <f t="shared" si="5"/>
        <v>-641.67524400000002</v>
      </c>
      <c r="O17" s="20">
        <f t="shared" si="5"/>
        <v>-723.15011300000003</v>
      </c>
      <c r="P17" s="20">
        <f t="shared" si="5"/>
        <v>-746.19744300000013</v>
      </c>
      <c r="Q17" s="20">
        <f t="shared" si="5"/>
        <v>-718.27305200000001</v>
      </c>
      <c r="R17" s="20">
        <f t="shared" si="5"/>
        <v>-695.77331300000014</v>
      </c>
      <c r="S17" s="20">
        <f>S9-S16</f>
        <v>-824.31390699999997</v>
      </c>
      <c r="T17" s="20">
        <f>T9-T16</f>
        <v>-926.72910400000012</v>
      </c>
      <c r="U17" s="20">
        <f t="shared" ref="U17" si="6">U9-U16</f>
        <v>-973.48261600000001</v>
      </c>
      <c r="V17" s="20">
        <f>V9-V16</f>
        <v>-786.51725800000008</v>
      </c>
      <c r="W17" s="21">
        <f>W9-W16</f>
        <v>-687.64090523809523</v>
      </c>
      <c r="X17" s="98"/>
      <c r="Y17" s="98"/>
      <c r="Z17" s="14"/>
      <c r="AA17" s="14"/>
      <c r="AB17" s="14"/>
      <c r="AC17" s="14"/>
      <c r="AD17" s="14"/>
      <c r="AE17" s="14"/>
      <c r="AF17" s="14"/>
      <c r="AG17" s="23"/>
      <c r="AI17" s="11"/>
      <c r="AJ17" s="24"/>
      <c r="AK17" s="24"/>
      <c r="AL17" s="24"/>
      <c r="AM17" s="24"/>
      <c r="AN17" s="24"/>
      <c r="AP17" s="10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00" s="8" customFormat="1" ht="19.5" customHeight="1">
      <c r="A18" s="25" t="s">
        <v>7</v>
      </c>
      <c r="B18" s="26">
        <f t="shared" ref="B18:R18" si="7">B9/B16</f>
        <v>3.9195588622063925E-2</v>
      </c>
      <c r="C18" s="26">
        <f t="shared" si="7"/>
        <v>4.0698946291957451E-2</v>
      </c>
      <c r="D18" s="26">
        <f t="shared" si="7"/>
        <v>4.7071974541133647E-2</v>
      </c>
      <c r="E18" s="26">
        <f t="shared" si="7"/>
        <v>4.6479698438537789E-2</v>
      </c>
      <c r="F18" s="26">
        <f t="shared" si="7"/>
        <v>4.733927716056964E-2</v>
      </c>
      <c r="G18" s="26">
        <f t="shared" si="7"/>
        <v>4.0249143442678645E-2</v>
      </c>
      <c r="H18" s="26">
        <f t="shared" si="7"/>
        <v>5.7030955179470398E-2</v>
      </c>
      <c r="I18" s="26">
        <f t="shared" si="7"/>
        <v>7.2102305368061101E-2</v>
      </c>
      <c r="J18" s="26">
        <f t="shared" si="7"/>
        <v>0.15273964713632862</v>
      </c>
      <c r="K18" s="26">
        <f t="shared" si="7"/>
        <v>0.11888664087123882</v>
      </c>
      <c r="L18" s="26">
        <f t="shared" si="7"/>
        <v>0.12970300700477858</v>
      </c>
      <c r="M18" s="26">
        <f t="shared" si="7"/>
        <v>0.15642581482699819</v>
      </c>
      <c r="N18" s="26">
        <f t="shared" si="7"/>
        <v>0.19261639553686791</v>
      </c>
      <c r="O18" s="26">
        <f t="shared" si="7"/>
        <v>0.19480377870538557</v>
      </c>
      <c r="P18" s="26">
        <f t="shared" si="7"/>
        <v>0.22259551019885462</v>
      </c>
      <c r="Q18" s="26">
        <f t="shared" si="7"/>
        <v>0.23140107244000577</v>
      </c>
      <c r="R18" s="26">
        <f t="shared" si="7"/>
        <v>0.25294822305604253</v>
      </c>
      <c r="S18" s="26">
        <f>S9/S16</f>
        <v>0.19796687868475668</v>
      </c>
      <c r="T18" s="26">
        <f>T9/T16</f>
        <v>0.17684402416758366</v>
      </c>
      <c r="U18" s="26">
        <f t="shared" ref="U18" si="8">U9/U16</f>
        <v>0.16508451559541437</v>
      </c>
      <c r="V18" s="26">
        <f>V9/V16</f>
        <v>0.22029393141683012</v>
      </c>
      <c r="W18" s="27">
        <f>W9/W16</f>
        <v>0.1473920193732827</v>
      </c>
      <c r="X18" s="98"/>
      <c r="Y18" s="98"/>
      <c r="Z18" s="22"/>
      <c r="AA18" s="22"/>
      <c r="AB18" s="14"/>
      <c r="AC18" s="14"/>
      <c r="AD18" s="14"/>
      <c r="AE18" s="22"/>
      <c r="AF18" s="23"/>
      <c r="AG18" s="23"/>
      <c r="AI18" s="11"/>
      <c r="AJ18" s="310"/>
      <c r="AK18" s="310"/>
      <c r="AL18" s="310"/>
      <c r="AM18" s="310"/>
      <c r="AN18" s="310"/>
      <c r="AO18" s="310"/>
      <c r="AP18" s="10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</row>
    <row r="19" spans="1:100" s="8" customFormat="1" ht="12.7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58"/>
      <c r="U19" s="258"/>
      <c r="V19" s="258"/>
      <c r="W19" s="258"/>
      <c r="X19" s="311" t="s">
        <v>105</v>
      </c>
      <c r="Y19" s="311"/>
      <c r="Z19" s="311"/>
      <c r="AA19" s="311"/>
      <c r="AB19" s="14"/>
      <c r="AC19" s="14"/>
      <c r="AD19" s="14"/>
      <c r="AE19" s="31"/>
      <c r="AF19" s="23"/>
      <c r="AG19" s="23"/>
      <c r="AJ19" s="32"/>
      <c r="AK19" s="32"/>
      <c r="AL19" s="32"/>
      <c r="AM19" s="32"/>
      <c r="AN19" s="32"/>
      <c r="AO19" s="32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</row>
    <row r="20" spans="1:100" s="8" customFormat="1" ht="18" customHeight="1">
      <c r="A20" s="3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4"/>
      <c r="X20" s="14"/>
      <c r="Y20" s="14"/>
      <c r="Z20" s="14"/>
      <c r="AA20" s="14"/>
      <c r="AB20" s="14"/>
      <c r="AC20" s="14"/>
      <c r="AD20" s="14"/>
      <c r="AE20" s="7"/>
      <c r="AF20" s="34"/>
      <c r="AG20" s="34"/>
      <c r="AJ20" s="32"/>
      <c r="AK20" s="32"/>
      <c r="AL20" s="32"/>
      <c r="AM20" s="32"/>
      <c r="AN20" s="32"/>
      <c r="AO20" s="32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</row>
    <row r="21" spans="1:100" s="37" customFormat="1" ht="18" customHeight="1">
      <c r="A21" s="3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4"/>
      <c r="X21" s="14"/>
      <c r="Y21" s="14"/>
      <c r="Z21" s="14"/>
      <c r="AA21" s="14"/>
      <c r="AB21" s="7"/>
      <c r="AC21" s="7"/>
      <c r="AD21" s="14"/>
      <c r="AE21" s="7"/>
      <c r="AF21" s="35"/>
      <c r="AG21" s="34"/>
      <c r="AH21" s="8"/>
      <c r="AI21" s="8"/>
      <c r="AJ21" s="36"/>
      <c r="AK21" s="36"/>
      <c r="AL21" s="36"/>
      <c r="AM21" s="36"/>
      <c r="AN21" s="36"/>
      <c r="AO21" s="36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</row>
    <row r="22" spans="1:100" s="40" customFormat="1" ht="18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14"/>
      <c r="X22" s="14"/>
      <c r="Y22" s="14"/>
      <c r="Z22" s="14"/>
      <c r="AA22" s="14"/>
      <c r="AB22" s="39"/>
      <c r="AC22" s="39"/>
      <c r="AD22" s="39"/>
      <c r="AE22" s="39"/>
      <c r="AF22" s="35"/>
      <c r="AG22" s="34"/>
      <c r="AH22" s="8"/>
      <c r="AI22" s="8"/>
      <c r="AJ22" s="36"/>
      <c r="AK22" s="36"/>
      <c r="AL22" s="36"/>
      <c r="AM22" s="36"/>
      <c r="AN22" s="36"/>
      <c r="AO22" s="36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</row>
    <row r="23" spans="1:100" s="42" customFormat="1" ht="18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14"/>
      <c r="X23" s="14"/>
      <c r="Y23" s="14"/>
      <c r="Z23" s="14"/>
      <c r="AA23" s="14"/>
      <c r="AB23" s="39"/>
      <c r="AC23" s="39"/>
      <c r="AD23" s="39"/>
      <c r="AE23" s="39"/>
      <c r="AF23" s="35"/>
      <c r="AG23" s="34"/>
      <c r="AH23" s="8"/>
      <c r="AI23" s="8"/>
      <c r="AJ23" s="36"/>
      <c r="AK23" s="36"/>
      <c r="AL23" s="36"/>
      <c r="AM23" s="36"/>
      <c r="AN23" s="36"/>
      <c r="AO23" s="36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</row>
    <row r="24" spans="1:100" s="42" customFormat="1" ht="18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14"/>
      <c r="X24" s="14"/>
      <c r="Y24" s="14"/>
      <c r="Z24" s="14"/>
      <c r="AA24" s="14"/>
      <c r="AB24" s="39"/>
      <c r="AC24" s="39"/>
      <c r="AD24" s="39"/>
      <c r="AE24" s="39"/>
      <c r="AF24" s="44"/>
      <c r="AG24" s="23"/>
      <c r="AH24" s="8"/>
      <c r="AI24" s="8"/>
      <c r="AJ24" s="36"/>
      <c r="AK24" s="36"/>
      <c r="AL24" s="36"/>
      <c r="AM24" s="36"/>
      <c r="AN24" s="36"/>
      <c r="AO24" s="36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</row>
    <row r="25" spans="1:100" s="8" customFormat="1" ht="18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4"/>
      <c r="AG25" s="23"/>
      <c r="AJ25" s="36"/>
      <c r="AK25" s="36"/>
      <c r="AL25" s="36"/>
      <c r="AM25" s="36"/>
      <c r="AN25" s="36"/>
      <c r="AO25" s="36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</row>
    <row r="26" spans="1:100" s="8" customFormat="1" ht="18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4"/>
      <c r="AG26" s="23"/>
      <c r="AJ26" s="36"/>
      <c r="AK26" s="36"/>
      <c r="AL26" s="36"/>
      <c r="AM26" s="36"/>
      <c r="AN26" s="36"/>
      <c r="AO26" s="36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</row>
    <row r="27" spans="1:100" s="8" customFormat="1" ht="18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4"/>
      <c r="AG27" s="23"/>
      <c r="AJ27" s="36"/>
      <c r="AK27" s="36"/>
      <c r="AL27" s="36"/>
      <c r="AM27" s="23"/>
      <c r="AN27" s="36"/>
      <c r="AO27" s="36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</row>
    <row r="28" spans="1:100" s="8" customFormat="1" ht="18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4"/>
      <c r="AG28" s="23"/>
      <c r="AJ28" s="36"/>
      <c r="AK28" s="36"/>
      <c r="AL28" s="36"/>
      <c r="AM28" s="23"/>
      <c r="AN28" s="36"/>
      <c r="AO28" s="36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</row>
    <row r="29" spans="1:100" s="8" customFormat="1" ht="18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4"/>
      <c r="AG29" s="23"/>
      <c r="AJ29" s="36"/>
      <c r="AK29" s="36"/>
      <c r="AL29" s="36"/>
      <c r="AM29" s="23"/>
      <c r="AN29" s="36"/>
      <c r="AO29" s="36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</row>
    <row r="30" spans="1:100" s="8" customFormat="1" ht="12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4"/>
      <c r="AG30" s="23"/>
      <c r="AI30" s="11"/>
      <c r="AJ30" s="36"/>
      <c r="AK30" s="36"/>
      <c r="AL30" s="36"/>
      <c r="AM30" s="23"/>
      <c r="AN30" s="36"/>
      <c r="AO30" s="36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</row>
    <row r="31" spans="1:100">
      <c r="A31" s="46" t="s">
        <v>163</v>
      </c>
    </row>
    <row r="49" spans="1:33">
      <c r="X49" s="260"/>
      <c r="Y49" s="260"/>
      <c r="Z49" s="260"/>
      <c r="AA49" s="260"/>
      <c r="AB49" s="260"/>
      <c r="AC49" s="260"/>
      <c r="AD49" s="260"/>
      <c r="AE49" s="260"/>
      <c r="AF49" s="261"/>
      <c r="AG49" s="261"/>
    </row>
    <row r="53" spans="1:33" s="2" customFormat="1" ht="11.25">
      <c r="A53" s="46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  <c r="P53" s="49"/>
      <c r="Q53" s="49"/>
      <c r="R53" s="49"/>
      <c r="S53" s="49"/>
      <c r="T53" s="39"/>
      <c r="U53" s="39"/>
      <c r="V53" s="39"/>
      <c r="W53" s="312">
        <v>42864.635367939816</v>
      </c>
      <c r="X53" s="312"/>
      <c r="Y53" s="312"/>
      <c r="Z53" s="312"/>
      <c r="AA53" s="312"/>
      <c r="AB53" s="312"/>
      <c r="AC53" s="312"/>
      <c r="AD53" s="312"/>
      <c r="AE53" s="312"/>
    </row>
    <row r="54" spans="1:33" s="2" customFormat="1" ht="10.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3" s="2" customFormat="1">
      <c r="A55" s="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47"/>
      <c r="P55" s="47"/>
      <c r="Q55" s="47"/>
      <c r="R55" s="47"/>
      <c r="S55" s="47"/>
      <c r="T55" s="47"/>
      <c r="U55" s="47"/>
      <c r="V55" s="47"/>
      <c r="W55" s="51"/>
      <c r="X55" s="51"/>
      <c r="Y55" s="51"/>
      <c r="Z55" s="51"/>
      <c r="AA55" s="51"/>
      <c r="AB55" s="51"/>
      <c r="AC55" s="51"/>
      <c r="AD55" s="3"/>
      <c r="AE55" s="3"/>
    </row>
    <row r="56" spans="1:33" s="2" customFormat="1" ht="10.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</row>
  </sheetData>
  <mergeCells count="3">
    <mergeCell ref="AJ18:AO18"/>
    <mergeCell ref="W53:AE53"/>
    <mergeCell ref="X19:AA19"/>
  </mergeCells>
  <conditionalFormatting sqref="B17:R17 U17">
    <cfRule type="cellIs" dxfId="233" priority="28" operator="lessThan">
      <formula>0</formula>
    </cfRule>
    <cfRule type="cellIs" dxfId="232" priority="29" operator="greaterThan">
      <formula>0</formula>
    </cfRule>
    <cfRule type="cellIs" priority="30" operator="equal">
      <formula>0</formula>
    </cfRule>
  </conditionalFormatting>
  <conditionalFormatting sqref="S17 V17">
    <cfRule type="cellIs" dxfId="231" priority="25" operator="lessThan">
      <formula>0</formula>
    </cfRule>
    <cfRule type="cellIs" dxfId="230" priority="26" operator="greaterThan">
      <formula>0</formula>
    </cfRule>
    <cfRule type="cellIs" priority="27" operator="equal">
      <formula>0</formula>
    </cfRule>
  </conditionalFormatting>
  <conditionalFormatting sqref="T17">
    <cfRule type="cellIs" dxfId="229" priority="22" operator="lessThan">
      <formula>0</formula>
    </cfRule>
    <cfRule type="cellIs" dxfId="228" priority="23" operator="greaterThan">
      <formula>0</formula>
    </cfRule>
    <cfRule type="cellIs" priority="24" operator="equal">
      <formula>0</formula>
    </cfRule>
  </conditionalFormatting>
  <conditionalFormatting sqref="W17">
    <cfRule type="cellIs" dxfId="227" priority="19" operator="lessThan">
      <formula>0</formula>
    </cfRule>
    <cfRule type="cellIs" dxfId="226" priority="20" operator="greaterThan">
      <formula>0</formula>
    </cfRule>
    <cfRule type="cellIs" priority="21" operator="equal">
      <formula>0</formula>
    </cfRule>
  </conditionalFormatting>
  <conditionalFormatting sqref="Y3:Y16">
    <cfRule type="cellIs" dxfId="225" priority="16" operator="lessThan">
      <formula>0</formula>
    </cfRule>
    <cfRule type="cellIs" dxfId="224" priority="17" operator="greaterThan">
      <formula>0</formula>
    </cfRule>
    <cfRule type="cellIs" priority="18" operator="equal">
      <formula>0</formula>
    </cfRule>
  </conditionalFormatting>
  <conditionalFormatting sqref="X3:X16">
    <cfRule type="cellIs" dxfId="223" priority="13" operator="lessThan">
      <formula>0</formula>
    </cfRule>
    <cfRule type="cellIs" dxfId="222" priority="14" operator="greaterThan">
      <formula>0</formula>
    </cfRule>
    <cfRule type="cellIs" priority="15" operator="equal">
      <formula>0</formula>
    </cfRule>
  </conditionalFormatting>
  <conditionalFormatting sqref="AA3:AA6">
    <cfRule type="cellIs" dxfId="221" priority="10" operator="lessThan">
      <formula>0</formula>
    </cfRule>
    <cfRule type="cellIs" dxfId="220" priority="11" operator="greaterThan">
      <formula>0</formula>
    </cfRule>
    <cfRule type="cellIs" priority="12" operator="equal">
      <formula>0</formula>
    </cfRule>
  </conditionalFormatting>
  <conditionalFormatting sqref="Z3:Z6">
    <cfRule type="cellIs" dxfId="219" priority="7" operator="lessThan">
      <formula>0</formula>
    </cfRule>
    <cfRule type="cellIs" dxfId="218" priority="8" operator="greaterThan">
      <formula>0</formula>
    </cfRule>
    <cfRule type="cellIs" priority="9" operator="equal">
      <formula>0</formula>
    </cfRule>
  </conditionalFormatting>
  <conditionalFormatting sqref="AA7:AA16">
    <cfRule type="cellIs" dxfId="217" priority="4" operator="lessThan">
      <formula>0</formula>
    </cfRule>
    <cfRule type="cellIs" dxfId="216" priority="5" operator="greaterThan">
      <formula>0</formula>
    </cfRule>
    <cfRule type="cellIs" priority="6" operator="equal">
      <formula>0</formula>
    </cfRule>
  </conditionalFormatting>
  <conditionalFormatting sqref="Z7:Z16">
    <cfRule type="cellIs" dxfId="215" priority="1" operator="lessThan">
      <formula>0</formula>
    </cfRule>
    <cfRule type="cellIs" dxfId="214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4" orientation="landscape" r:id="rId1"/>
  <headerFooter alignWithMargins="0">
    <oddFooter>&amp;C&amp;9Pág. &amp;P de &amp;N</oddFooter>
  </headerFooter>
  <colBreaks count="1" manualBreakCount="1">
    <brk id="22" max="3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9"/>
  <sheetViews>
    <sheetView showGridLines="0" zoomScaleNormal="100"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X3" sqref="X3:AA4"/>
    </sheetView>
  </sheetViews>
  <sheetFormatPr defaultRowHeight="12.75"/>
  <cols>
    <col min="1" max="1" width="47" style="55" customWidth="1"/>
    <col min="2" max="22" width="10.5703125" style="47" customWidth="1"/>
    <col min="23" max="27" width="11.140625" style="47" customWidth="1"/>
    <col min="28" max="31" width="7.28515625" style="47" customWidth="1"/>
    <col min="32" max="33" width="8.28515625" style="2" bestFit="1" customWidth="1"/>
    <col min="34" max="34" width="10" style="2" bestFit="1" customWidth="1"/>
    <col min="35" max="35" width="7.140625" style="2" customWidth="1"/>
    <col min="36" max="36" width="8.85546875" style="2" customWidth="1"/>
    <col min="37" max="41" width="9.140625" style="2" bestFit="1" customWidth="1"/>
    <col min="42" max="42" width="11.7109375" style="2" customWidth="1"/>
    <col min="43" max="100" width="9.140625" style="2"/>
    <col min="101" max="16384" width="9.140625" style="3"/>
  </cols>
  <sheetData>
    <row r="1" spans="1:100" ht="31.5" customHeight="1">
      <c r="A1" s="240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1"/>
      <c r="V1" s="22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00" s="8" customFormat="1" ht="31.5" customHeight="1">
      <c r="A2" s="4" t="s">
        <v>9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6" t="s">
        <v>3</v>
      </c>
      <c r="X2" s="257" t="s">
        <v>218</v>
      </c>
      <c r="Y2" s="94" t="s">
        <v>219</v>
      </c>
      <c r="Z2" s="257" t="s">
        <v>230</v>
      </c>
      <c r="AA2" s="257" t="s">
        <v>231</v>
      </c>
      <c r="AB2" s="7"/>
      <c r="AC2" s="7"/>
      <c r="AD2" s="7"/>
      <c r="AE2" s="7"/>
      <c r="AF2" s="7"/>
      <c r="AG2" s="7"/>
      <c r="AH2" s="7"/>
      <c r="AJ2" s="9"/>
      <c r="AK2" s="9"/>
      <c r="AL2" s="9"/>
      <c r="AM2" s="9"/>
      <c r="AN2" s="9"/>
      <c r="AO2" s="9"/>
      <c r="AP2" s="10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</row>
    <row r="3" spans="1:100" s="8" customFormat="1" ht="27" customHeight="1">
      <c r="A3" s="56" t="s">
        <v>10</v>
      </c>
      <c r="B3" s="57">
        <v>519.395399</v>
      </c>
      <c r="C3" s="57">
        <v>502.82590199999999</v>
      </c>
      <c r="D3" s="57">
        <v>535.05962199999999</v>
      </c>
      <c r="E3" s="57">
        <v>558.59211700000003</v>
      </c>
      <c r="F3" s="57">
        <v>562.76527999999996</v>
      </c>
      <c r="G3" s="57">
        <v>539.03929700000003</v>
      </c>
      <c r="H3" s="57">
        <v>557.28995099999997</v>
      </c>
      <c r="I3" s="57">
        <v>624.87343799999996</v>
      </c>
      <c r="J3" s="57">
        <v>610.69973000000005</v>
      </c>
      <c r="K3" s="57">
        <v>581.91526799999997</v>
      </c>
      <c r="L3" s="57">
        <v>614.38020500000005</v>
      </c>
      <c r="M3" s="57">
        <v>656.91826000000003</v>
      </c>
      <c r="N3" s="57">
        <v>703.50483499999996</v>
      </c>
      <c r="O3" s="57">
        <v>720.79356199999995</v>
      </c>
      <c r="P3" s="57">
        <v>726.28480300000001</v>
      </c>
      <c r="Q3" s="57">
        <v>735.533905</v>
      </c>
      <c r="R3" s="57">
        <v>723.97362499999997</v>
      </c>
      <c r="S3" s="57">
        <v>778.04100000000005</v>
      </c>
      <c r="T3" s="14">
        <v>801.21669799999995</v>
      </c>
      <c r="U3" s="14">
        <v>819.40233799999999</v>
      </c>
      <c r="V3" s="14">
        <v>847.11329699999999</v>
      </c>
      <c r="W3" s="15">
        <f>AVERAGE(B3:V3)</f>
        <v>653.31516819047624</v>
      </c>
      <c r="X3" s="95">
        <f>IFERROR((V3/B3)^(1/($V$2-$B$2))-1,"")</f>
        <v>2.4760011828785622E-2</v>
      </c>
      <c r="Y3" s="95">
        <f>IFERROR((V3-B3)/B3,"")</f>
        <v>0.63096034087125208</v>
      </c>
      <c r="Z3" s="95">
        <f>IFERROR((V3/L3)^(1/($V$2-$L$2))-1,"")</f>
        <v>3.264353026079525E-2</v>
      </c>
      <c r="AA3" s="95">
        <f>IFERROR((V3-L3)/L3,"")</f>
        <v>0.37880955490745333</v>
      </c>
      <c r="AB3" s="14"/>
      <c r="AC3" s="14"/>
      <c r="AD3" s="14"/>
      <c r="AE3" s="14"/>
      <c r="AF3" s="226"/>
      <c r="AG3" s="7"/>
      <c r="AH3" s="7"/>
      <c r="AP3" s="10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58"/>
      <c r="BN3" s="2"/>
      <c r="BO3" s="11"/>
      <c r="BP3" s="11"/>
      <c r="BQ3" s="11"/>
      <c r="BR3" s="11"/>
      <c r="BS3" s="11"/>
      <c r="BT3" s="11"/>
      <c r="BU3" s="11"/>
      <c r="BV3" s="11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</row>
    <row r="4" spans="1:100" s="8" customFormat="1" ht="27" customHeight="1">
      <c r="A4" s="56" t="s">
        <v>11</v>
      </c>
      <c r="B4" s="57">
        <v>109.39156</v>
      </c>
      <c r="C4" s="57">
        <v>82.665809999999993</v>
      </c>
      <c r="D4" s="57">
        <v>71.481241999999995</v>
      </c>
      <c r="E4" s="57">
        <v>71.830828999999994</v>
      </c>
      <c r="F4" s="57">
        <v>76.908420000000007</v>
      </c>
      <c r="G4" s="57">
        <v>70.523994999999999</v>
      </c>
      <c r="H4" s="57">
        <v>56.864902000000001</v>
      </c>
      <c r="I4" s="57">
        <v>70.266786999999994</v>
      </c>
      <c r="J4" s="57">
        <v>100.403476</v>
      </c>
      <c r="K4" s="57">
        <v>101.696251</v>
      </c>
      <c r="L4" s="57">
        <v>89.311069000000003</v>
      </c>
      <c r="M4" s="57">
        <v>81.914569</v>
      </c>
      <c r="N4" s="57">
        <v>86.371300000000005</v>
      </c>
      <c r="O4" s="57">
        <v>122.399001</v>
      </c>
      <c r="P4" s="57">
        <v>125.15399099999999</v>
      </c>
      <c r="Q4" s="57">
        <v>116.754909</v>
      </c>
      <c r="R4" s="57">
        <v>110.19053599999999</v>
      </c>
      <c r="S4" s="57">
        <v>137.20592600000001</v>
      </c>
      <c r="T4" s="14">
        <v>158.10439199999999</v>
      </c>
      <c r="U4" s="14">
        <v>169.208338</v>
      </c>
      <c r="V4" s="14">
        <v>164.005199</v>
      </c>
      <c r="W4" s="15">
        <f>AVERAGE(B4:V4)</f>
        <v>103.45964295238095</v>
      </c>
      <c r="X4" s="147">
        <f>IFERROR((V4/B4)^(1/($V$2-$B$2))-1,"")</f>
        <v>2.0454605304763174E-2</v>
      </c>
      <c r="Y4" s="147">
        <f>IFERROR((V4-B4)/B4,"")</f>
        <v>0.49924911026042601</v>
      </c>
      <c r="Z4" s="147">
        <f>IFERROR((V4/L4)^(1/($V$2-$L$2))-1,"")</f>
        <v>6.2662200582856986E-2</v>
      </c>
      <c r="AA4" s="147">
        <f>IFERROR((V4-L4)/L4,"")</f>
        <v>0.83633675910877292</v>
      </c>
      <c r="AB4" s="14"/>
      <c r="AC4" s="14"/>
      <c r="AD4" s="14"/>
      <c r="AE4" s="14"/>
      <c r="AF4" s="7"/>
      <c r="AG4" s="7"/>
      <c r="AH4" s="7"/>
      <c r="AI4" s="11"/>
      <c r="AP4" s="10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58"/>
      <c r="BN4" s="2"/>
      <c r="BO4" s="11"/>
      <c r="BP4" s="11"/>
      <c r="BQ4" s="11"/>
      <c r="BR4" s="11"/>
      <c r="BS4" s="11"/>
      <c r="BT4" s="11"/>
      <c r="BU4" s="11"/>
      <c r="BV4" s="11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</row>
    <row r="5" spans="1:100" s="8" customFormat="1" ht="19.5" customHeight="1">
      <c r="A5" s="19" t="s">
        <v>6</v>
      </c>
      <c r="B5" s="20">
        <f t="shared" ref="B5:R5" si="0">B3-B4</f>
        <v>410.00383899999997</v>
      </c>
      <c r="C5" s="20">
        <f t="shared" si="0"/>
        <v>420.16009199999996</v>
      </c>
      <c r="D5" s="20">
        <f t="shared" si="0"/>
        <v>463.57837999999998</v>
      </c>
      <c r="E5" s="20">
        <f t="shared" si="0"/>
        <v>486.76128800000004</v>
      </c>
      <c r="F5" s="20">
        <f t="shared" si="0"/>
        <v>485.85685999999998</v>
      </c>
      <c r="G5" s="20">
        <f t="shared" si="0"/>
        <v>468.51530200000002</v>
      </c>
      <c r="H5" s="20">
        <f t="shared" si="0"/>
        <v>500.42504899999994</v>
      </c>
      <c r="I5" s="20">
        <f t="shared" si="0"/>
        <v>554.60665099999994</v>
      </c>
      <c r="J5" s="20">
        <f t="shared" si="0"/>
        <v>510.29625400000003</v>
      </c>
      <c r="K5" s="20">
        <f t="shared" si="0"/>
        <v>480.21901699999995</v>
      </c>
      <c r="L5" s="20">
        <f t="shared" si="0"/>
        <v>525.06913600000007</v>
      </c>
      <c r="M5" s="20">
        <f t="shared" si="0"/>
        <v>575.003691</v>
      </c>
      <c r="N5" s="20">
        <f t="shared" si="0"/>
        <v>617.13353499999994</v>
      </c>
      <c r="O5" s="20">
        <f t="shared" si="0"/>
        <v>598.39456099999995</v>
      </c>
      <c r="P5" s="20">
        <f t="shared" si="0"/>
        <v>601.13081199999999</v>
      </c>
      <c r="Q5" s="20">
        <f t="shared" si="0"/>
        <v>618.77899600000001</v>
      </c>
      <c r="R5" s="20">
        <f t="shared" si="0"/>
        <v>613.78308900000002</v>
      </c>
      <c r="S5" s="20">
        <f>S3-S4</f>
        <v>640.83507400000008</v>
      </c>
      <c r="T5" s="20">
        <f>T3-T4</f>
        <v>643.11230599999999</v>
      </c>
      <c r="U5" s="20">
        <f t="shared" ref="U5" si="1">U3-U4</f>
        <v>650.19399999999996</v>
      </c>
      <c r="V5" s="20">
        <f>V3-V4</f>
        <v>683.10809799999993</v>
      </c>
      <c r="W5" s="21">
        <f>W3-W4</f>
        <v>549.85552523809531</v>
      </c>
      <c r="X5" s="98"/>
      <c r="Y5" s="98"/>
      <c r="Z5" s="22"/>
      <c r="AA5" s="14"/>
      <c r="AB5" s="14"/>
      <c r="AC5" s="14"/>
      <c r="AD5" s="14"/>
      <c r="AE5" s="14"/>
      <c r="AF5" s="23"/>
      <c r="AG5" s="23"/>
      <c r="AI5" s="11"/>
      <c r="AJ5" s="24"/>
      <c r="AK5" s="24"/>
      <c r="AL5" s="24"/>
      <c r="AM5" s="24"/>
      <c r="AN5" s="24"/>
      <c r="AP5" s="10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58"/>
      <c r="BN5" s="2"/>
      <c r="BO5" s="11"/>
      <c r="BP5" s="11"/>
      <c r="BQ5" s="11"/>
      <c r="BR5" s="11"/>
      <c r="BS5" s="11"/>
      <c r="BT5" s="11"/>
      <c r="BU5" s="11"/>
      <c r="BV5" s="11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100" s="8" customFormat="1" ht="19.5" customHeight="1">
      <c r="A6" s="25" t="s">
        <v>7</v>
      </c>
      <c r="B6" s="26">
        <f t="shared" ref="B6:R6" si="2">B3/B4</f>
        <v>4.748039053469939</v>
      </c>
      <c r="C6" s="26">
        <f t="shared" si="2"/>
        <v>6.0826344289132352</v>
      </c>
      <c r="D6" s="26">
        <f t="shared" si="2"/>
        <v>7.4853151264495379</v>
      </c>
      <c r="E6" s="26">
        <f t="shared" si="2"/>
        <v>7.7764954793992436</v>
      </c>
      <c r="F6" s="26">
        <f t="shared" si="2"/>
        <v>7.317342886513595</v>
      </c>
      <c r="G6" s="26">
        <f t="shared" si="2"/>
        <v>7.6433460271216918</v>
      </c>
      <c r="H6" s="26">
        <f t="shared" si="2"/>
        <v>9.8002446394790237</v>
      </c>
      <c r="I6" s="26">
        <f t="shared" si="2"/>
        <v>8.8928705107862704</v>
      </c>
      <c r="J6" s="26">
        <f t="shared" si="2"/>
        <v>6.0824560496291991</v>
      </c>
      <c r="K6" s="26">
        <f t="shared" si="2"/>
        <v>5.7220916432799473</v>
      </c>
      <c r="L6" s="26">
        <f t="shared" si="2"/>
        <v>6.8791048173435261</v>
      </c>
      <c r="M6" s="26">
        <f t="shared" si="2"/>
        <v>8.0195533959288738</v>
      </c>
      <c r="N6" s="26">
        <f t="shared" si="2"/>
        <v>8.1451226854290706</v>
      </c>
      <c r="O6" s="26">
        <f t="shared" si="2"/>
        <v>5.8888843545381544</v>
      </c>
      <c r="P6" s="26">
        <f t="shared" si="2"/>
        <v>5.8031293864212454</v>
      </c>
      <c r="Q6" s="26">
        <f t="shared" si="2"/>
        <v>6.2998113852326334</v>
      </c>
      <c r="R6" s="26">
        <f t="shared" si="2"/>
        <v>6.5701978707136881</v>
      </c>
      <c r="S6" s="26">
        <f>S3/S4</f>
        <v>5.6706078424047082</v>
      </c>
      <c r="T6" s="26">
        <f>T3/T4</f>
        <v>5.0676435225151746</v>
      </c>
      <c r="U6" s="26">
        <f t="shared" ref="U6" si="3">U3/U4</f>
        <v>4.8425647795204982</v>
      </c>
      <c r="V6" s="26">
        <f>V3/V4</f>
        <v>5.1651612397970386</v>
      </c>
      <c r="W6" s="27">
        <f>W3/W4</f>
        <v>6.3146860896395669</v>
      </c>
      <c r="X6" s="98"/>
      <c r="Y6" s="98"/>
      <c r="Z6" s="22"/>
      <c r="AA6" s="14"/>
      <c r="AB6" s="14"/>
      <c r="AC6" s="14"/>
      <c r="AD6" s="14"/>
      <c r="AE6" s="14"/>
      <c r="AF6" s="23"/>
      <c r="AG6" s="23"/>
      <c r="AI6" s="11"/>
      <c r="AJ6" s="310"/>
      <c r="AK6" s="310"/>
      <c r="AL6" s="310"/>
      <c r="AM6" s="310"/>
      <c r="AN6" s="310"/>
      <c r="AO6" s="3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58"/>
      <c r="BN6" s="2"/>
      <c r="BO6" s="11"/>
      <c r="BP6" s="11"/>
      <c r="BQ6" s="11"/>
      <c r="BR6" s="11"/>
      <c r="BS6" s="11"/>
      <c r="BT6" s="11"/>
      <c r="BU6" s="11"/>
      <c r="BV6" s="11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</row>
    <row r="7" spans="1:100" s="8" customFormat="1" ht="12.75" customHeight="1">
      <c r="A7" s="28"/>
      <c r="J7" s="29"/>
      <c r="K7" s="29"/>
      <c r="L7" s="29"/>
      <c r="M7" s="29"/>
      <c r="N7" s="29"/>
      <c r="Q7" s="30"/>
      <c r="R7" s="31"/>
      <c r="S7" s="31"/>
      <c r="T7" s="258"/>
      <c r="U7" s="258"/>
      <c r="V7" s="258"/>
      <c r="W7" s="258"/>
      <c r="X7" s="311" t="s">
        <v>105</v>
      </c>
      <c r="Y7" s="311"/>
      <c r="Z7" s="311"/>
      <c r="AA7" s="311"/>
      <c r="AB7" s="31"/>
      <c r="AC7" s="31"/>
      <c r="AD7" s="31"/>
      <c r="AE7" s="31"/>
      <c r="AF7" s="23"/>
      <c r="AG7" s="23"/>
      <c r="AJ7" s="32"/>
      <c r="AK7" s="32"/>
      <c r="AL7" s="32"/>
      <c r="AM7" s="32"/>
      <c r="AN7" s="32"/>
      <c r="AO7" s="32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58"/>
      <c r="BN7" s="2"/>
      <c r="BO7" s="11"/>
      <c r="BP7" s="11"/>
      <c r="BQ7" s="11"/>
      <c r="BR7" s="11"/>
      <c r="BS7" s="11"/>
      <c r="BT7" s="11"/>
      <c r="BU7" s="11"/>
      <c r="BV7" s="11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</row>
    <row r="8" spans="1:100" s="8" customFormat="1" ht="18" customHeight="1">
      <c r="A8" s="3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34"/>
      <c r="AG8" s="34"/>
      <c r="AJ8" s="32"/>
      <c r="AK8" s="32"/>
      <c r="AL8" s="32"/>
      <c r="AM8" s="32"/>
      <c r="AN8" s="32"/>
      <c r="AO8" s="32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58"/>
      <c r="BN8" s="2"/>
      <c r="BO8" s="11"/>
      <c r="BP8" s="11"/>
      <c r="BQ8" s="11"/>
      <c r="BR8" s="11"/>
      <c r="BS8" s="11"/>
      <c r="BT8" s="11"/>
      <c r="BU8" s="11"/>
      <c r="BV8" s="11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</row>
    <row r="9" spans="1:100" s="37" customFormat="1" ht="18" customHeight="1">
      <c r="A9" s="3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35"/>
      <c r="AG9" s="34"/>
      <c r="AH9" s="8"/>
      <c r="AI9" s="8"/>
      <c r="AJ9" s="36"/>
      <c r="AK9" s="36"/>
      <c r="AL9" s="36"/>
      <c r="AM9" s="36"/>
      <c r="AN9" s="36"/>
      <c r="AO9" s="36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58"/>
      <c r="BN9" s="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</row>
    <row r="10" spans="1:100" s="40" customFormat="1" ht="18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5"/>
      <c r="AG10" s="34"/>
      <c r="AH10" s="8"/>
      <c r="AI10" s="8"/>
      <c r="AJ10" s="36"/>
      <c r="AK10" s="36"/>
      <c r="AL10" s="36"/>
      <c r="AM10" s="36"/>
      <c r="AN10" s="36"/>
      <c r="AO10" s="36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58"/>
      <c r="BN10" s="2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</row>
    <row r="11" spans="1:100" s="42" customFormat="1" ht="18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5"/>
      <c r="AG11" s="34"/>
      <c r="AH11" s="8"/>
      <c r="AI11" s="8"/>
      <c r="AJ11" s="36"/>
      <c r="AK11" s="36"/>
      <c r="AL11" s="36"/>
      <c r="AM11" s="36"/>
      <c r="AN11" s="36"/>
      <c r="AO11" s="36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58"/>
      <c r="BN11" s="2"/>
      <c r="BO11" s="2"/>
      <c r="BP11" s="2"/>
      <c r="BQ11" s="2"/>
      <c r="BR11" s="2"/>
      <c r="BS11" s="2"/>
      <c r="BT11" s="2"/>
      <c r="BU11" s="2"/>
      <c r="BV11" s="2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</row>
    <row r="12" spans="1:100" s="42" customFormat="1" ht="18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4"/>
      <c r="AG12" s="23"/>
      <c r="AH12" s="8"/>
      <c r="AI12" s="8"/>
      <c r="AJ12" s="36"/>
      <c r="AK12" s="36"/>
      <c r="AL12" s="36"/>
      <c r="AM12" s="36"/>
      <c r="AN12" s="36"/>
      <c r="AO12" s="36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59"/>
      <c r="BN12" s="11"/>
      <c r="BO12" s="2"/>
      <c r="BP12" s="2"/>
      <c r="BQ12" s="2"/>
      <c r="BR12" s="2"/>
      <c r="BS12" s="2"/>
      <c r="BT12" s="2"/>
      <c r="BU12" s="2"/>
      <c r="BV12" s="2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</row>
    <row r="13" spans="1:100" s="8" customFormat="1" ht="18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4"/>
      <c r="AG13" s="23"/>
      <c r="AJ13" s="36"/>
      <c r="AK13" s="36"/>
      <c r="AL13" s="36"/>
      <c r="AM13" s="36"/>
      <c r="AN13" s="36"/>
      <c r="AO13" s="36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59"/>
      <c r="BN13" s="11"/>
      <c r="BO13" s="11"/>
      <c r="BP13" s="11"/>
      <c r="BQ13" s="11"/>
      <c r="BR13" s="11"/>
      <c r="BS13" s="11"/>
      <c r="BT13" s="11"/>
      <c r="BU13" s="11"/>
      <c r="BV13" s="11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</row>
    <row r="14" spans="1:100" s="8" customFormat="1" ht="18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4"/>
      <c r="AG14" s="23"/>
      <c r="AJ14" s="36"/>
      <c r="AK14" s="36"/>
      <c r="AL14" s="36"/>
      <c r="AM14" s="36"/>
      <c r="AN14" s="36"/>
      <c r="AO14" s="36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59"/>
      <c r="BN14" s="11"/>
      <c r="BO14" s="11"/>
      <c r="BP14" s="11"/>
      <c r="BQ14" s="11"/>
      <c r="BR14" s="11"/>
      <c r="BS14" s="11"/>
      <c r="BT14" s="11"/>
      <c r="BU14" s="11"/>
      <c r="BV14" s="11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0" s="8" customFormat="1" ht="18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4"/>
      <c r="AG15" s="23"/>
      <c r="AJ15" s="36"/>
      <c r="AK15" s="36"/>
      <c r="AL15" s="36"/>
      <c r="AM15" s="23"/>
      <c r="AN15" s="36"/>
      <c r="AO15" s="36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58"/>
      <c r="BN15" s="2"/>
      <c r="BO15" s="11"/>
      <c r="BP15" s="11"/>
      <c r="BQ15" s="11"/>
      <c r="BR15" s="11"/>
      <c r="BS15" s="11"/>
      <c r="BT15" s="11"/>
      <c r="BU15" s="11"/>
      <c r="BV15" s="11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</row>
    <row r="16" spans="1:100" s="8" customFormat="1" ht="18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4"/>
      <c r="AG16" s="23"/>
      <c r="AJ16" s="36"/>
      <c r="AK16" s="36"/>
      <c r="AL16" s="36"/>
      <c r="AM16" s="23"/>
      <c r="AN16" s="36"/>
      <c r="AO16" s="36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60"/>
      <c r="BN16" s="32"/>
      <c r="BO16" s="11"/>
      <c r="BP16" s="11"/>
      <c r="BQ16" s="11"/>
      <c r="BR16" s="11"/>
      <c r="BS16" s="11"/>
      <c r="BT16" s="11"/>
      <c r="BU16" s="11"/>
      <c r="BV16" s="11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s="8" customFormat="1" ht="18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4"/>
      <c r="AG17" s="23"/>
      <c r="AJ17" s="36"/>
      <c r="AK17" s="36"/>
      <c r="AL17" s="36"/>
      <c r="AM17" s="23"/>
      <c r="AN17" s="36"/>
      <c r="AO17" s="36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59"/>
      <c r="BN17" s="11"/>
      <c r="BO17" s="11"/>
      <c r="BP17" s="11"/>
      <c r="BQ17" s="11"/>
      <c r="BR17" s="11"/>
      <c r="BS17" s="11"/>
      <c r="BT17" s="11"/>
      <c r="BU17" s="11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00" s="8" customFormat="1" ht="12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4"/>
      <c r="AG18" s="23"/>
      <c r="AI18" s="11"/>
      <c r="AJ18" s="36"/>
      <c r="AK18" s="36"/>
      <c r="AL18" s="36"/>
      <c r="AM18" s="23"/>
      <c r="AN18" s="36"/>
      <c r="AO18" s="36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59"/>
      <c r="BN18" s="11"/>
      <c r="BO18" s="11"/>
      <c r="BP18" s="11"/>
      <c r="BQ18" s="11"/>
      <c r="BR18" s="11"/>
      <c r="BS18" s="11"/>
      <c r="BT18" s="11"/>
      <c r="BU18" s="11"/>
      <c r="BV18" s="11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</row>
    <row r="19" spans="1:100">
      <c r="A19" s="46" t="s">
        <v>163</v>
      </c>
      <c r="BM19" s="59"/>
      <c r="BN19" s="11"/>
    </row>
    <row r="20" spans="1:100">
      <c r="BM20" s="59"/>
      <c r="BN20" s="11"/>
    </row>
    <row r="21" spans="1:100">
      <c r="BM21" s="59"/>
      <c r="BN21" s="11"/>
    </row>
    <row r="22" spans="1:100">
      <c r="BM22" s="59"/>
      <c r="BN22" s="11"/>
    </row>
    <row r="23" spans="1:100">
      <c r="BM23" s="61"/>
      <c r="BN23" s="41"/>
    </row>
    <row r="24" spans="1:100">
      <c r="BM24" s="58"/>
    </row>
    <row r="25" spans="1:100">
      <c r="BM25" s="59"/>
      <c r="BN25" s="11"/>
    </row>
    <row r="26" spans="1:100">
      <c r="BM26" s="59"/>
      <c r="BN26" s="11"/>
    </row>
    <row r="27" spans="1:100">
      <c r="BM27" s="59"/>
      <c r="BN27" s="11"/>
    </row>
    <row r="28" spans="1:100">
      <c r="BM28" s="58"/>
    </row>
    <row r="29" spans="1:100">
      <c r="BM29" s="58"/>
    </row>
    <row r="30" spans="1:100">
      <c r="BM30" s="58"/>
    </row>
    <row r="31" spans="1:100">
      <c r="BM31" s="58"/>
    </row>
    <row r="32" spans="1:100">
      <c r="BM32" s="58"/>
    </row>
    <row r="33" spans="1:65">
      <c r="BM33" s="58"/>
    </row>
    <row r="34" spans="1:65">
      <c r="BM34" s="58"/>
    </row>
    <row r="35" spans="1:65">
      <c r="BM35" s="58"/>
    </row>
    <row r="41" spans="1:65" s="2" customFormat="1" ht="11.25">
      <c r="A41" s="4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  <c r="P41" s="49"/>
      <c r="Q41" s="49"/>
      <c r="R41" s="49"/>
      <c r="S41" s="49"/>
      <c r="T41" s="39"/>
      <c r="U41" s="39"/>
      <c r="V41" s="39"/>
      <c r="W41" s="312">
        <v>42864.635367939816</v>
      </c>
      <c r="X41" s="312"/>
      <c r="Y41" s="312"/>
      <c r="Z41" s="312"/>
      <c r="AA41" s="312"/>
      <c r="AB41" s="312"/>
      <c r="AC41" s="312"/>
      <c r="AD41" s="312"/>
      <c r="AE41" s="312"/>
    </row>
    <row r="42" spans="1:65" s="2" customFormat="1" ht="10.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65" s="2" customFormat="1">
      <c r="A43" s="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7"/>
      <c r="P43" s="47"/>
      <c r="Q43" s="47"/>
      <c r="R43" s="47"/>
      <c r="S43" s="47"/>
      <c r="T43" s="47"/>
      <c r="U43" s="47"/>
      <c r="V43" s="47"/>
      <c r="W43" s="51"/>
      <c r="X43" s="51"/>
      <c r="Y43" s="51"/>
      <c r="Z43" s="51"/>
      <c r="AA43" s="51"/>
      <c r="AB43" s="51"/>
      <c r="AC43" s="51"/>
      <c r="AD43" s="3"/>
      <c r="AE43" s="3"/>
    </row>
    <row r="44" spans="1:65" s="2" customFormat="1" ht="10.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</row>
    <row r="49" spans="24:33">
      <c r="X49" s="260"/>
      <c r="Y49" s="260"/>
      <c r="Z49" s="260"/>
      <c r="AA49" s="260"/>
      <c r="AB49" s="260"/>
      <c r="AC49" s="260"/>
      <c r="AD49" s="260"/>
      <c r="AE49" s="260"/>
      <c r="AF49" s="261"/>
      <c r="AG49" s="261"/>
    </row>
  </sheetData>
  <mergeCells count="3">
    <mergeCell ref="AJ6:AO6"/>
    <mergeCell ref="W41:AE41"/>
    <mergeCell ref="X7:AA7"/>
  </mergeCells>
  <conditionalFormatting sqref="B5:R5 T5:V5">
    <cfRule type="cellIs" dxfId="213" priority="40" operator="lessThan">
      <formula>0</formula>
    </cfRule>
    <cfRule type="cellIs" dxfId="212" priority="41" operator="greaterThan">
      <formula>0</formula>
    </cfRule>
    <cfRule type="cellIs" priority="42" operator="equal">
      <formula>0</formula>
    </cfRule>
  </conditionalFormatting>
  <conditionalFormatting sqref="S5">
    <cfRule type="cellIs" dxfId="211" priority="34" operator="lessThan">
      <formula>0</formula>
    </cfRule>
    <cfRule type="cellIs" dxfId="210" priority="35" operator="greaterThan">
      <formula>0</formula>
    </cfRule>
    <cfRule type="cellIs" priority="36" operator="equal">
      <formula>0</formula>
    </cfRule>
  </conditionalFormatting>
  <conditionalFormatting sqref="Y3:Y4">
    <cfRule type="cellIs" dxfId="209" priority="31" operator="lessThan">
      <formula>0</formula>
    </cfRule>
    <cfRule type="cellIs" dxfId="208" priority="32" operator="greaterThan">
      <formula>0</formula>
    </cfRule>
    <cfRule type="cellIs" priority="33" operator="equal">
      <formula>0</formula>
    </cfRule>
  </conditionalFormatting>
  <conditionalFormatting sqref="X3:X4">
    <cfRule type="cellIs" dxfId="207" priority="28" operator="lessThan">
      <formula>0</formula>
    </cfRule>
    <cfRule type="cellIs" dxfId="206" priority="29" operator="greaterThan">
      <formula>0</formula>
    </cfRule>
    <cfRule type="cellIs" priority="30" operator="equal">
      <formula>0</formula>
    </cfRule>
  </conditionalFormatting>
  <conditionalFormatting sqref="W5">
    <cfRule type="cellIs" dxfId="205" priority="13" operator="lessThan">
      <formula>0</formula>
    </cfRule>
    <cfRule type="cellIs" dxfId="204" priority="14" operator="greaterThan">
      <formula>0</formula>
    </cfRule>
    <cfRule type="cellIs" priority="15" operator="equal">
      <formula>0</formula>
    </cfRule>
  </conditionalFormatting>
  <conditionalFormatting sqref="AA3">
    <cfRule type="cellIs" dxfId="203" priority="10" operator="lessThan">
      <formula>0</formula>
    </cfRule>
    <cfRule type="cellIs" dxfId="202" priority="11" operator="greaterThan">
      <formula>0</formula>
    </cfRule>
    <cfRule type="cellIs" priority="12" operator="equal">
      <formula>0</formula>
    </cfRule>
  </conditionalFormatting>
  <conditionalFormatting sqref="Z3">
    <cfRule type="cellIs" dxfId="201" priority="7" operator="lessThan">
      <formula>0</formula>
    </cfRule>
    <cfRule type="cellIs" dxfId="200" priority="8" operator="greaterThan">
      <formula>0</formula>
    </cfRule>
    <cfRule type="cellIs" priority="9" operator="equal">
      <formula>0</formula>
    </cfRule>
  </conditionalFormatting>
  <conditionalFormatting sqref="AA4">
    <cfRule type="cellIs" dxfId="199" priority="4" operator="lessThan">
      <formula>0</formula>
    </cfRule>
    <cfRule type="cellIs" dxfId="198" priority="5" operator="greaterThan">
      <formula>0</formula>
    </cfRule>
    <cfRule type="cellIs" priority="6" operator="equal">
      <formula>0</formula>
    </cfRule>
  </conditionalFormatting>
  <conditionalFormatting sqref="Z4">
    <cfRule type="cellIs" dxfId="197" priority="1" operator="lessThan">
      <formula>0</formula>
    </cfRule>
    <cfRule type="cellIs" dxfId="196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5" fitToHeight="3" orientation="landscape" r:id="rId1"/>
  <headerFooter alignWithMargins="0">
    <oddFooter>&amp;C&amp;9Pág.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9"/>
  <sheetViews>
    <sheetView showGridLines="0" zoomScaleNormal="100"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X3" sqref="X3:AA8"/>
    </sheetView>
  </sheetViews>
  <sheetFormatPr defaultRowHeight="12.75"/>
  <cols>
    <col min="1" max="1" width="35.42578125" style="55" customWidth="1"/>
    <col min="2" max="22" width="10.5703125" style="47" customWidth="1"/>
    <col min="23" max="27" width="11.140625" style="47" customWidth="1"/>
    <col min="28" max="31" width="7.28515625" style="47" customWidth="1"/>
    <col min="32" max="33" width="8.28515625" style="2" bestFit="1" customWidth="1"/>
    <col min="34" max="34" width="10" style="2" bestFit="1" customWidth="1"/>
    <col min="35" max="35" width="7.140625" style="2" customWidth="1"/>
    <col min="36" max="36" width="8.85546875" style="2" customWidth="1"/>
    <col min="37" max="41" width="9.140625" style="2" bestFit="1" customWidth="1"/>
    <col min="42" max="42" width="11.7109375" style="2" customWidth="1"/>
    <col min="43" max="100" width="9.140625" style="2"/>
    <col min="101" max="16384" width="9.140625" style="3"/>
  </cols>
  <sheetData>
    <row r="1" spans="1:100" ht="31.5" customHeight="1">
      <c r="A1" s="240" t="s">
        <v>226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21"/>
      <c r="V1" s="22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00" s="8" customFormat="1" ht="31.5" customHeight="1">
      <c r="A2" s="4" t="s">
        <v>12</v>
      </c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  <c r="T2" s="5">
        <v>2018</v>
      </c>
      <c r="U2" s="5">
        <v>2019</v>
      </c>
      <c r="V2" s="5">
        <v>2020</v>
      </c>
      <c r="W2" s="6" t="s">
        <v>3</v>
      </c>
      <c r="X2" s="257" t="s">
        <v>218</v>
      </c>
      <c r="Y2" s="94" t="s">
        <v>219</v>
      </c>
      <c r="Z2" s="257" t="s">
        <v>230</v>
      </c>
      <c r="AA2" s="257" t="s">
        <v>231</v>
      </c>
      <c r="AB2" s="14"/>
      <c r="AC2" s="14"/>
      <c r="AD2" s="14"/>
      <c r="AE2" s="14"/>
      <c r="AF2" s="14"/>
      <c r="AG2" s="14"/>
      <c r="AH2" s="14"/>
      <c r="AI2" s="14"/>
      <c r="AJ2" s="9"/>
      <c r="AK2" s="9"/>
      <c r="AL2" s="9"/>
      <c r="AM2" s="9"/>
      <c r="AN2" s="9"/>
      <c r="AO2" s="9"/>
      <c r="AP2" s="10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2"/>
      <c r="BN2" s="2"/>
      <c r="BO2" s="2"/>
      <c r="BP2" s="2"/>
      <c r="BQ2" s="11"/>
      <c r="BR2" s="11"/>
      <c r="BS2" s="11"/>
      <c r="BT2" s="11"/>
      <c r="BU2" s="11"/>
      <c r="BV2" s="11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</row>
    <row r="3" spans="1:100" s="8" customFormat="1" ht="15" customHeight="1">
      <c r="A3" s="13" t="s">
        <v>133</v>
      </c>
      <c r="B3" s="14">
        <v>11.886210999999999</v>
      </c>
      <c r="C3" s="14">
        <v>17.057376000000001</v>
      </c>
      <c r="D3" s="14">
        <v>16.649146999999999</v>
      </c>
      <c r="E3" s="14">
        <v>17.676783</v>
      </c>
      <c r="F3" s="14">
        <v>21.88128</v>
      </c>
      <c r="G3" s="14">
        <v>33.73545</v>
      </c>
      <c r="H3" s="14">
        <v>44.952944000000002</v>
      </c>
      <c r="I3" s="14">
        <v>59.900768999999997</v>
      </c>
      <c r="J3" s="14">
        <v>81.514404999999996</v>
      </c>
      <c r="K3" s="14">
        <v>83.793508000000003</v>
      </c>
      <c r="L3" s="14">
        <v>105.799544</v>
      </c>
      <c r="M3" s="14">
        <v>154.56865300000001</v>
      </c>
      <c r="N3" s="14">
        <v>187.28659200000001</v>
      </c>
      <c r="O3" s="14">
        <v>262.34749900000003</v>
      </c>
      <c r="P3" s="14">
        <v>305.26777799999996</v>
      </c>
      <c r="Q3" s="14">
        <v>366.699299</v>
      </c>
      <c r="R3" s="14">
        <v>356.51926899999995</v>
      </c>
      <c r="S3" s="14">
        <v>438.56272999999999</v>
      </c>
      <c r="T3" s="14">
        <v>508.26050900000001</v>
      </c>
      <c r="U3" s="14">
        <v>491.56253499999997</v>
      </c>
      <c r="V3" s="14">
        <v>498.93186200000002</v>
      </c>
      <c r="W3" s="15">
        <f>AVERAGE(B3:V3)</f>
        <v>193.564483</v>
      </c>
      <c r="X3" s="95">
        <f>IFERROR((V3/B3)^(1/($V$2-$B$2))-1,"")</f>
        <v>0.20545191210452018</v>
      </c>
      <c r="Y3" s="95">
        <f>IFERROR((V3-B3)/B3,"")</f>
        <v>40.975686112252262</v>
      </c>
      <c r="Z3" s="95">
        <f>IFERROR((V3/L3)^(1/($V$2-$L$2))-1,"")</f>
        <v>0.16776577920386404</v>
      </c>
      <c r="AA3" s="95">
        <f>IFERROR((V3-L3)/L3,"")</f>
        <v>3.7158224235824688</v>
      </c>
      <c r="AB3" s="14"/>
      <c r="AC3" s="14"/>
      <c r="AD3" s="14"/>
      <c r="AE3" s="14"/>
      <c r="AF3" s="14"/>
      <c r="AG3" s="14"/>
      <c r="AH3" s="14"/>
      <c r="AI3" s="14"/>
      <c r="AP3" s="10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2"/>
      <c r="BN3" s="2"/>
      <c r="BO3" s="2"/>
      <c r="BP3" s="2"/>
      <c r="BQ3" s="11"/>
      <c r="BR3" s="11"/>
      <c r="BS3" s="11"/>
      <c r="BT3" s="11"/>
      <c r="BU3" s="11"/>
      <c r="BV3" s="11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</row>
    <row r="4" spans="1:100" s="8" customFormat="1" ht="15" customHeight="1">
      <c r="A4" s="13" t="s">
        <v>134</v>
      </c>
      <c r="B4" s="14">
        <v>48.587668999999998</v>
      </c>
      <c r="C4" s="14">
        <v>41.176133999999998</v>
      </c>
      <c r="D4" s="14">
        <v>34.561943999999997</v>
      </c>
      <c r="E4" s="14">
        <v>32.740599000000003</v>
      </c>
      <c r="F4" s="14">
        <v>44.847695999999999</v>
      </c>
      <c r="G4" s="14">
        <v>47.190162999999998</v>
      </c>
      <c r="H4" s="14">
        <v>54.977823000000001</v>
      </c>
      <c r="I4" s="14">
        <v>55.286147999999997</v>
      </c>
      <c r="J4" s="14">
        <v>60.31203</v>
      </c>
      <c r="K4" s="14">
        <v>50.374352000000002</v>
      </c>
      <c r="L4" s="14">
        <v>56.154730999999998</v>
      </c>
      <c r="M4" s="14">
        <v>60.867472999999997</v>
      </c>
      <c r="N4" s="14">
        <v>75.745633999999995</v>
      </c>
      <c r="O4" s="14">
        <v>78.685248000000001</v>
      </c>
      <c r="P4" s="14">
        <v>67.705354</v>
      </c>
      <c r="Q4" s="14">
        <v>67.461457999999993</v>
      </c>
      <c r="R4" s="14">
        <v>55.226408999999997</v>
      </c>
      <c r="S4" s="14">
        <v>64.197258000000005</v>
      </c>
      <c r="T4" s="14">
        <v>70.573044999999993</v>
      </c>
      <c r="U4" s="14">
        <v>55.554625000000001</v>
      </c>
      <c r="V4" s="14">
        <v>69.557338000000001</v>
      </c>
      <c r="W4" s="15">
        <f t="shared" ref="W4:W8" si="0">AVERAGE(B4:V4)</f>
        <v>56.751577666666677</v>
      </c>
      <c r="X4" s="95">
        <f>IFERROR((V4/B4)^(1/($V$2-$B$2))-1,"")</f>
        <v>1.8100954091491817E-2</v>
      </c>
      <c r="Y4" s="95">
        <f>IFERROR((V4-B4)/B4,"")</f>
        <v>0.43158417416567163</v>
      </c>
      <c r="Z4" s="95">
        <f>IFERROR((V4/L4)^(1/($V$2-$L$2))-1,"")</f>
        <v>2.1634758302224055E-2</v>
      </c>
      <c r="AA4" s="95">
        <f>IFERROR((V4-L4)/L4,"")</f>
        <v>0.23867280211884559</v>
      </c>
      <c r="AB4" s="14"/>
      <c r="AC4" s="14"/>
      <c r="AD4" s="14"/>
      <c r="AE4" s="14"/>
      <c r="AF4" s="14"/>
      <c r="AG4" s="14"/>
      <c r="AH4" s="14"/>
      <c r="AI4" s="14"/>
      <c r="AP4" s="10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2"/>
      <c r="BN4" s="2"/>
      <c r="BO4" s="2"/>
      <c r="BP4" s="2"/>
      <c r="BQ4" s="11"/>
      <c r="BR4" s="11"/>
      <c r="BS4" s="11"/>
      <c r="BT4" s="11"/>
      <c r="BU4" s="11"/>
      <c r="BV4" s="11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</row>
    <row r="5" spans="1:100" s="8" customFormat="1" ht="18" customHeight="1">
      <c r="A5" s="16" t="s">
        <v>4</v>
      </c>
      <c r="B5" s="17">
        <f t="shared" ref="B5:V5" si="1">SUM(B3:B4)</f>
        <v>60.473879999999994</v>
      </c>
      <c r="C5" s="17">
        <f t="shared" si="1"/>
        <v>58.233509999999995</v>
      </c>
      <c r="D5" s="17">
        <f t="shared" si="1"/>
        <v>51.211090999999996</v>
      </c>
      <c r="E5" s="17">
        <f t="shared" si="1"/>
        <v>50.417382000000003</v>
      </c>
      <c r="F5" s="17">
        <f t="shared" si="1"/>
        <v>66.728976000000003</v>
      </c>
      <c r="G5" s="17">
        <f t="shared" si="1"/>
        <v>80.925612999999998</v>
      </c>
      <c r="H5" s="17">
        <f t="shared" si="1"/>
        <v>99.930767000000003</v>
      </c>
      <c r="I5" s="17">
        <f t="shared" si="1"/>
        <v>115.18691699999999</v>
      </c>
      <c r="J5" s="17">
        <f t="shared" si="1"/>
        <v>141.826435</v>
      </c>
      <c r="K5" s="17">
        <f t="shared" si="1"/>
        <v>134.16786000000002</v>
      </c>
      <c r="L5" s="17">
        <f t="shared" si="1"/>
        <v>161.954275</v>
      </c>
      <c r="M5" s="17">
        <f t="shared" si="1"/>
        <v>215.436126</v>
      </c>
      <c r="N5" s="17">
        <f t="shared" si="1"/>
        <v>263.03222600000004</v>
      </c>
      <c r="O5" s="17">
        <f t="shared" si="1"/>
        <v>341.03274700000003</v>
      </c>
      <c r="P5" s="17">
        <f t="shared" si="1"/>
        <v>372.97313199999996</v>
      </c>
      <c r="Q5" s="17">
        <f t="shared" si="1"/>
        <v>434.16075699999999</v>
      </c>
      <c r="R5" s="17">
        <f t="shared" si="1"/>
        <v>411.74567799999994</v>
      </c>
      <c r="S5" s="17">
        <f t="shared" si="1"/>
        <v>502.75998800000002</v>
      </c>
      <c r="T5" s="17">
        <f t="shared" si="1"/>
        <v>578.83355400000005</v>
      </c>
      <c r="U5" s="17">
        <f t="shared" si="1"/>
        <v>547.11716000000001</v>
      </c>
      <c r="V5" s="17">
        <f t="shared" si="1"/>
        <v>568.48919999999998</v>
      </c>
      <c r="W5" s="18">
        <f t="shared" si="0"/>
        <v>250.31606066666666</v>
      </c>
      <c r="X5" s="96">
        <f>IFERROR((V5/B5)^(1/($V$2-$B$2))-1,"")</f>
        <v>0.11855596780780142</v>
      </c>
      <c r="Y5" s="96">
        <f>IFERROR((V5-B5)/B5,"")</f>
        <v>8.4005742644593013</v>
      </c>
      <c r="Z5" s="96">
        <f>IFERROR((V5/L5)^(1/($V$2-$L$2))-1,"")</f>
        <v>0.13379093465477276</v>
      </c>
      <c r="AA5" s="96">
        <f>IFERROR((V5-L5)/L5,"")</f>
        <v>2.5101833526777853</v>
      </c>
      <c r="AB5" s="14"/>
      <c r="AC5" s="14"/>
      <c r="AD5" s="14"/>
      <c r="AE5" s="14"/>
      <c r="AF5" s="14"/>
      <c r="AG5" s="14"/>
      <c r="AH5" s="14"/>
      <c r="AI5" s="14"/>
      <c r="AP5" s="10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100" s="8" customFormat="1" ht="15" customHeight="1">
      <c r="A6" s="13" t="s">
        <v>133</v>
      </c>
      <c r="B6" s="14">
        <v>57.064042000000001</v>
      </c>
      <c r="C6" s="14">
        <v>74.108307999999994</v>
      </c>
      <c r="D6" s="14">
        <v>75.038248999999993</v>
      </c>
      <c r="E6" s="14">
        <v>92.520915000000002</v>
      </c>
      <c r="F6" s="14">
        <v>100.200581</v>
      </c>
      <c r="G6" s="14">
        <v>108.544799</v>
      </c>
      <c r="H6" s="14">
        <v>142.34169600000001</v>
      </c>
      <c r="I6" s="14">
        <v>113.268748</v>
      </c>
      <c r="J6" s="14">
        <v>118.445216</v>
      </c>
      <c r="K6" s="14">
        <v>88.421218999999994</v>
      </c>
      <c r="L6" s="14">
        <v>110.84772599999999</v>
      </c>
      <c r="M6" s="14">
        <v>99.264572000000001</v>
      </c>
      <c r="N6" s="14">
        <v>134.667236</v>
      </c>
      <c r="O6" s="14">
        <v>187.92422199999999</v>
      </c>
      <c r="P6" s="14">
        <v>164.32814300000001</v>
      </c>
      <c r="Q6" s="14">
        <v>221.34029500000003</v>
      </c>
      <c r="R6" s="14">
        <v>215.12139300000001</v>
      </c>
      <c r="S6" s="14">
        <v>260.17319800000001</v>
      </c>
      <c r="T6" s="14">
        <v>241.72528400000002</v>
      </c>
      <c r="U6" s="14">
        <v>229.18765200000001</v>
      </c>
      <c r="V6" s="14">
        <v>252.77472299999999</v>
      </c>
      <c r="W6" s="15">
        <f t="shared" si="0"/>
        <v>147.01467700000001</v>
      </c>
      <c r="X6" s="95">
        <f>IFERROR((V6/B6)^(1/($V$2-$B$2))-1,"")</f>
        <v>7.7255092058233776E-2</v>
      </c>
      <c r="Y6" s="95">
        <f>IFERROR((V6-B6)/B6,"")</f>
        <v>3.429667337620423</v>
      </c>
      <c r="Z6" s="95">
        <f>IFERROR((V6/L6)^(1/($V$2-$L$2))-1,"")</f>
        <v>8.5927135360952978E-2</v>
      </c>
      <c r="AA6" s="95">
        <f>IFERROR((V6-L6)/L6,"")</f>
        <v>1.2803780656718209</v>
      </c>
      <c r="AB6" s="14"/>
      <c r="AC6" s="14"/>
      <c r="AD6" s="14"/>
      <c r="AE6" s="14"/>
      <c r="AF6" s="14"/>
      <c r="AG6" s="14"/>
      <c r="AH6" s="14"/>
      <c r="AI6" s="14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</row>
    <row r="7" spans="1:100" s="8" customFormat="1" ht="15" customHeight="1">
      <c r="A7" s="13" t="s">
        <v>134</v>
      </c>
      <c r="B7" s="14">
        <v>18.228135000000002</v>
      </c>
      <c r="C7" s="14">
        <v>21.047156999999999</v>
      </c>
      <c r="D7" s="14">
        <v>22.097390999999998</v>
      </c>
      <c r="E7" s="14">
        <v>40.313302</v>
      </c>
      <c r="F7" s="14">
        <v>47.633938000000001</v>
      </c>
      <c r="G7" s="14">
        <v>62.271462999999997</v>
      </c>
      <c r="H7" s="14">
        <v>77.697726000000003</v>
      </c>
      <c r="I7" s="14">
        <v>68.484770999999995</v>
      </c>
      <c r="J7" s="14">
        <v>72.391445000000004</v>
      </c>
      <c r="K7" s="14">
        <v>59.609423999999997</v>
      </c>
      <c r="L7" s="14">
        <v>54.946314999999998</v>
      </c>
      <c r="M7" s="14">
        <v>65.162783000000005</v>
      </c>
      <c r="N7" s="14">
        <v>63.488298999999998</v>
      </c>
      <c r="O7" s="14">
        <v>96.176229000000006</v>
      </c>
      <c r="P7" s="14">
        <v>70.694888000000006</v>
      </c>
      <c r="Q7" s="14">
        <v>90.963530000000006</v>
      </c>
      <c r="R7" s="14">
        <v>62.347199000000003</v>
      </c>
      <c r="S7" s="14">
        <v>93.049861000000007</v>
      </c>
      <c r="T7" s="14">
        <v>85.290030000000002</v>
      </c>
      <c r="U7" s="14">
        <v>61.747358999999996</v>
      </c>
      <c r="V7" s="14">
        <v>49.925545</v>
      </c>
      <c r="W7" s="15">
        <f t="shared" si="0"/>
        <v>61.122228095238086</v>
      </c>
      <c r="X7" s="95">
        <f>IFERROR((V7/B7)^(1/($V$2-$B$2))-1,"")</f>
        <v>5.1668894601356818E-2</v>
      </c>
      <c r="Y7" s="95">
        <f>IFERROR((V7-B7)/B7,"")</f>
        <v>1.7389277619460244</v>
      </c>
      <c r="Z7" s="95">
        <f>IFERROR((V7/L7)^(1/($V$2-$L$2))-1,"")</f>
        <v>-9.5366174726543296E-3</v>
      </c>
      <c r="AA7" s="95">
        <f>IFERROR((V7-L7)/L7,"")</f>
        <v>-9.1375918476061566E-2</v>
      </c>
      <c r="AB7" s="14"/>
      <c r="AC7" s="14"/>
      <c r="AD7" s="14"/>
      <c r="AE7" s="14"/>
      <c r="AF7" s="14"/>
      <c r="AG7" s="14"/>
      <c r="AH7" s="14"/>
      <c r="AI7" s="14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</row>
    <row r="8" spans="1:100" s="8" customFormat="1" ht="18" customHeight="1">
      <c r="A8" s="16" t="s">
        <v>5</v>
      </c>
      <c r="B8" s="17">
        <f t="shared" ref="B8:T8" si="2">SUM(B6:B7)</f>
        <v>75.292177000000009</v>
      </c>
      <c r="C8" s="17">
        <f t="shared" si="2"/>
        <v>95.155464999999992</v>
      </c>
      <c r="D8" s="17">
        <f t="shared" si="2"/>
        <v>97.135639999999995</v>
      </c>
      <c r="E8" s="17">
        <f t="shared" si="2"/>
        <v>132.834217</v>
      </c>
      <c r="F8" s="17">
        <f t="shared" si="2"/>
        <v>147.834519</v>
      </c>
      <c r="G8" s="17">
        <f t="shared" si="2"/>
        <v>170.81626199999999</v>
      </c>
      <c r="H8" s="17">
        <f t="shared" si="2"/>
        <v>220.039422</v>
      </c>
      <c r="I8" s="17">
        <f t="shared" si="2"/>
        <v>181.75351899999998</v>
      </c>
      <c r="J8" s="17">
        <f t="shared" si="2"/>
        <v>190.83666099999999</v>
      </c>
      <c r="K8" s="17">
        <f t="shared" si="2"/>
        <v>148.030643</v>
      </c>
      <c r="L8" s="17">
        <f t="shared" si="2"/>
        <v>165.79404099999999</v>
      </c>
      <c r="M8" s="17">
        <f t="shared" si="2"/>
        <v>164.42735500000001</v>
      </c>
      <c r="N8" s="17">
        <f t="shared" si="2"/>
        <v>198.15553499999999</v>
      </c>
      <c r="O8" s="17">
        <f t="shared" si="2"/>
        <v>284.10045100000002</v>
      </c>
      <c r="P8" s="17">
        <f t="shared" si="2"/>
        <v>235.023031</v>
      </c>
      <c r="Q8" s="17">
        <f t="shared" si="2"/>
        <v>312.30382500000002</v>
      </c>
      <c r="R8" s="17">
        <f t="shared" si="2"/>
        <v>277.468592</v>
      </c>
      <c r="S8" s="17">
        <f>SUM(S6:S7)</f>
        <v>353.22305900000003</v>
      </c>
      <c r="T8" s="17">
        <f t="shared" si="2"/>
        <v>327.01531399999999</v>
      </c>
      <c r="U8" s="17">
        <f t="shared" ref="U8:V8" si="3">SUM(U6:U7)</f>
        <v>290.93501100000003</v>
      </c>
      <c r="V8" s="17">
        <f t="shared" si="3"/>
        <v>302.70026799999999</v>
      </c>
      <c r="W8" s="18">
        <f t="shared" si="0"/>
        <v>208.13690509523812</v>
      </c>
      <c r="X8" s="97">
        <f>IFERROR((V8/B8)^(1/($V$2-$B$2))-1,"")</f>
        <v>7.2045325660277548E-2</v>
      </c>
      <c r="Y8" s="97">
        <f>IFERROR((V8-B8)/B8,"")</f>
        <v>3.0203415555377013</v>
      </c>
      <c r="Z8" s="97">
        <f>IFERROR((V8/L8)^(1/($V$2-$L$2))-1,"")</f>
        <v>6.2048595261602113E-2</v>
      </c>
      <c r="AA8" s="97">
        <f>IFERROR((V8-L8)/L8,"")</f>
        <v>0.82576084263486893</v>
      </c>
      <c r="AB8" s="14"/>
      <c r="AC8" s="14"/>
      <c r="AD8" s="14"/>
      <c r="AE8" s="14"/>
      <c r="AF8" s="14"/>
      <c r="AG8" s="14"/>
      <c r="AH8" s="14"/>
      <c r="AI8" s="14"/>
      <c r="AP8" s="10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</row>
    <row r="9" spans="1:100" s="8" customFormat="1" ht="19.5" customHeight="1">
      <c r="A9" s="19" t="s">
        <v>6</v>
      </c>
      <c r="B9" s="20">
        <f t="shared" ref="B9:R9" si="4">B5-B8</f>
        <v>-14.818297000000015</v>
      </c>
      <c r="C9" s="20">
        <f t="shared" si="4"/>
        <v>-36.921954999999997</v>
      </c>
      <c r="D9" s="20">
        <f t="shared" si="4"/>
        <v>-45.924548999999999</v>
      </c>
      <c r="E9" s="20">
        <f t="shared" si="4"/>
        <v>-82.416834999999992</v>
      </c>
      <c r="F9" s="20">
        <f t="shared" si="4"/>
        <v>-81.105542999999997</v>
      </c>
      <c r="G9" s="20">
        <f t="shared" si="4"/>
        <v>-89.890648999999996</v>
      </c>
      <c r="H9" s="20">
        <f t="shared" si="4"/>
        <v>-120.108655</v>
      </c>
      <c r="I9" s="20">
        <f t="shared" si="4"/>
        <v>-66.566601999999989</v>
      </c>
      <c r="J9" s="20">
        <f t="shared" si="4"/>
        <v>-49.010225999999989</v>
      </c>
      <c r="K9" s="20">
        <f t="shared" si="4"/>
        <v>-13.862782999999979</v>
      </c>
      <c r="L9" s="20">
        <f t="shared" si="4"/>
        <v>-3.8397659999999973</v>
      </c>
      <c r="M9" s="20">
        <f t="shared" si="4"/>
        <v>51.008770999999996</v>
      </c>
      <c r="N9" s="20">
        <f t="shared" si="4"/>
        <v>64.876691000000051</v>
      </c>
      <c r="O9" s="20">
        <f t="shared" si="4"/>
        <v>56.932296000000008</v>
      </c>
      <c r="P9" s="20">
        <f t="shared" si="4"/>
        <v>137.95010099999996</v>
      </c>
      <c r="Q9" s="20">
        <f t="shared" si="4"/>
        <v>121.85693199999997</v>
      </c>
      <c r="R9" s="20">
        <f t="shared" si="4"/>
        <v>134.27708599999994</v>
      </c>
      <c r="S9" s="20">
        <f>S5-S8</f>
        <v>149.53692899999999</v>
      </c>
      <c r="T9" s="20">
        <f>T3-T8</f>
        <v>181.24519500000002</v>
      </c>
      <c r="U9" s="20">
        <f t="shared" ref="U9" si="5">U5-U8</f>
        <v>256.18214899999998</v>
      </c>
      <c r="V9" s="20">
        <f>V3-V8</f>
        <v>196.23159400000003</v>
      </c>
      <c r="W9" s="21">
        <f>W3-W8</f>
        <v>-14.572422095238124</v>
      </c>
      <c r="X9" s="98"/>
      <c r="Y9" s="98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24"/>
      <c r="AK9" s="24"/>
      <c r="AL9" s="24"/>
      <c r="AM9" s="24"/>
      <c r="AN9" s="24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</row>
    <row r="10" spans="1:100" s="8" customFormat="1" ht="19.5" customHeight="1">
      <c r="A10" s="25" t="s">
        <v>7</v>
      </c>
      <c r="B10" s="26">
        <f t="shared" ref="B10:R10" si="6">B5/B8</f>
        <v>0.80318942032981711</v>
      </c>
      <c r="C10" s="26">
        <f t="shared" si="6"/>
        <v>0.6119828220060719</v>
      </c>
      <c r="D10" s="26">
        <f t="shared" si="6"/>
        <v>0.52721216435079854</v>
      </c>
      <c r="E10" s="26">
        <f t="shared" si="6"/>
        <v>0.37955116639863962</v>
      </c>
      <c r="F10" s="26">
        <f t="shared" si="6"/>
        <v>0.45137614984224356</v>
      </c>
      <c r="G10" s="26">
        <f t="shared" si="6"/>
        <v>0.47375824791201671</v>
      </c>
      <c r="H10" s="26">
        <f t="shared" si="6"/>
        <v>0.4541493796507064</v>
      </c>
      <c r="I10" s="26">
        <f t="shared" si="6"/>
        <v>0.63375343505728765</v>
      </c>
      <c r="J10" s="26">
        <f t="shared" si="6"/>
        <v>0.7431823332939157</v>
      </c>
      <c r="K10" s="26">
        <f t="shared" si="6"/>
        <v>0.90635193687566451</v>
      </c>
      <c r="L10" s="26">
        <f t="shared" si="6"/>
        <v>0.97684014469494718</v>
      </c>
      <c r="M10" s="26">
        <f t="shared" si="6"/>
        <v>1.3102207111462687</v>
      </c>
      <c r="N10" s="26">
        <f t="shared" si="6"/>
        <v>1.3274028706793382</v>
      </c>
      <c r="O10" s="26">
        <f t="shared" si="6"/>
        <v>1.2003949511505703</v>
      </c>
      <c r="P10" s="26">
        <f t="shared" si="6"/>
        <v>1.5869641813954818</v>
      </c>
      <c r="Q10" s="26">
        <f t="shared" si="6"/>
        <v>1.3901871262703873</v>
      </c>
      <c r="R10" s="26">
        <f t="shared" si="6"/>
        <v>1.4839361638451676</v>
      </c>
      <c r="S10" s="26">
        <f>S5/S8</f>
        <v>1.4233498498748915</v>
      </c>
      <c r="T10" s="26">
        <f>T3/T8</f>
        <v>1.5542406952843806</v>
      </c>
      <c r="U10" s="26">
        <f t="shared" ref="U10" si="7">U5/U8</f>
        <v>1.8805476801140306</v>
      </c>
      <c r="V10" s="26">
        <f>V3/V8</f>
        <v>1.6482703014983786</v>
      </c>
      <c r="W10" s="27">
        <f>W3/W8</f>
        <v>0.92998636119543454</v>
      </c>
      <c r="X10" s="98"/>
      <c r="Y10" s="98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310"/>
      <c r="AK10" s="310"/>
      <c r="AL10" s="310"/>
      <c r="AM10" s="310"/>
      <c r="AN10" s="310"/>
      <c r="AO10" s="310"/>
      <c r="AP10" s="10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</row>
    <row r="11" spans="1:100" s="8" customFormat="1" ht="12.75" customHeight="1">
      <c r="A11" s="28"/>
      <c r="J11" s="29"/>
      <c r="K11" s="29"/>
      <c r="L11" s="29"/>
      <c r="M11" s="29"/>
      <c r="N11" s="29"/>
      <c r="Q11" s="30"/>
      <c r="R11" s="31"/>
      <c r="S11" s="31"/>
      <c r="T11" s="258"/>
      <c r="U11" s="258"/>
      <c r="V11" s="258"/>
      <c r="W11" s="258"/>
      <c r="X11" s="311" t="s">
        <v>105</v>
      </c>
      <c r="Y11" s="311"/>
      <c r="Z11" s="311"/>
      <c r="AA11" s="311"/>
      <c r="AB11" s="31"/>
      <c r="AC11" s="31"/>
      <c r="AD11" s="31"/>
      <c r="AE11" s="31"/>
      <c r="AF11" s="23"/>
      <c r="AG11" s="23"/>
      <c r="AJ11" s="32"/>
      <c r="AK11" s="32"/>
      <c r="AL11" s="32"/>
      <c r="AM11" s="32"/>
      <c r="AN11" s="32"/>
      <c r="AO11" s="32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2"/>
      <c r="BN11" s="2"/>
      <c r="BO11" s="2"/>
      <c r="BP11" s="2"/>
      <c r="BQ11" s="11"/>
      <c r="BR11" s="11"/>
      <c r="BS11" s="11"/>
      <c r="BT11" s="11"/>
      <c r="BU11" s="11"/>
      <c r="BV11" s="11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</row>
    <row r="12" spans="1:100" s="8" customFormat="1" ht="18" customHeight="1">
      <c r="A12" s="3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4"/>
      <c r="AG12" s="34"/>
      <c r="AJ12" s="32"/>
      <c r="AK12" s="32"/>
      <c r="AL12" s="32"/>
      <c r="AM12" s="32"/>
      <c r="AN12" s="32"/>
      <c r="AO12" s="32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</row>
    <row r="13" spans="1:100" s="37" customFormat="1" ht="18" customHeight="1">
      <c r="A13" s="3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265"/>
      <c r="Z13" s="265"/>
      <c r="AA13" s="265"/>
      <c r="AB13" s="265"/>
      <c r="AC13" s="265"/>
      <c r="AD13" s="7"/>
      <c r="AE13" s="7"/>
      <c r="AF13" s="35"/>
      <c r="AG13" s="34"/>
      <c r="AH13" s="8"/>
      <c r="AI13" s="8"/>
      <c r="AJ13" s="36"/>
      <c r="AK13" s="36"/>
      <c r="AL13" s="36"/>
      <c r="AM13" s="36"/>
      <c r="AN13" s="36"/>
      <c r="AO13" s="36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11"/>
      <c r="BN13" s="11"/>
      <c r="BO13" s="11"/>
      <c r="BP13" s="11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</row>
    <row r="14" spans="1:100" s="40" customFormat="1" ht="18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5"/>
      <c r="AG14" s="34"/>
      <c r="AH14" s="8"/>
      <c r="AI14" s="8"/>
      <c r="AJ14" s="36"/>
      <c r="AK14" s="36"/>
      <c r="AL14" s="36"/>
      <c r="AM14" s="36"/>
      <c r="AN14" s="36"/>
      <c r="AO14" s="36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11"/>
      <c r="BN14" s="11"/>
      <c r="BO14" s="11"/>
      <c r="BP14" s="1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</row>
    <row r="15" spans="1:100" s="42" customFormat="1" ht="18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5"/>
      <c r="AG15" s="34"/>
      <c r="AH15" s="8"/>
      <c r="AI15" s="8"/>
      <c r="AJ15" s="36"/>
      <c r="AK15" s="36"/>
      <c r="AL15" s="36"/>
      <c r="AM15" s="36"/>
      <c r="AN15" s="36"/>
      <c r="AO15" s="36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11"/>
      <c r="BN15" s="11"/>
      <c r="BO15" s="11"/>
      <c r="BP15" s="11"/>
      <c r="BQ15" s="2"/>
      <c r="BR15" s="2"/>
      <c r="BS15" s="2"/>
      <c r="BT15" s="2"/>
      <c r="BU15" s="2"/>
      <c r="BV15" s="2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</row>
    <row r="16" spans="1:100" s="42" customFormat="1" ht="18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4"/>
      <c r="AG16" s="23"/>
      <c r="AH16" s="8"/>
      <c r="AI16" s="8"/>
      <c r="AJ16" s="36"/>
      <c r="AK16" s="36"/>
      <c r="AL16" s="36"/>
      <c r="AM16" s="36"/>
      <c r="AN16" s="36"/>
      <c r="AO16" s="36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11"/>
      <c r="BN16" s="11"/>
      <c r="BO16" s="11"/>
      <c r="BP16" s="11"/>
      <c r="BQ16" s="2"/>
      <c r="BR16" s="2"/>
      <c r="BS16" s="2"/>
      <c r="BT16" s="2"/>
      <c r="BU16" s="2"/>
      <c r="BV16" s="2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</row>
    <row r="17" spans="1:100" s="8" customFormat="1" ht="18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4"/>
      <c r="AG17" s="23"/>
      <c r="AJ17" s="36"/>
      <c r="AK17" s="36"/>
      <c r="AL17" s="36"/>
      <c r="AM17" s="36"/>
      <c r="AN17" s="36"/>
      <c r="AO17" s="36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2"/>
      <c r="BN17" s="2"/>
      <c r="BO17" s="2"/>
      <c r="BP17" s="2"/>
      <c r="BQ17" s="11"/>
      <c r="BR17" s="11"/>
      <c r="BS17" s="11"/>
      <c r="BT17" s="11"/>
      <c r="BU17" s="11"/>
      <c r="BV17" s="11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00" s="8" customFormat="1" ht="18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4"/>
      <c r="AG18" s="23"/>
      <c r="AJ18" s="36"/>
      <c r="AK18" s="36"/>
      <c r="AL18" s="36"/>
      <c r="AM18" s="36"/>
      <c r="AN18" s="36"/>
      <c r="AO18" s="36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2"/>
      <c r="BN18" s="2"/>
      <c r="BO18" s="2"/>
      <c r="BP18" s="2"/>
      <c r="BQ18" s="11"/>
      <c r="BR18" s="11"/>
      <c r="BS18" s="11"/>
      <c r="BT18" s="11"/>
      <c r="BU18" s="11"/>
      <c r="BV18" s="11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</row>
    <row r="19" spans="1:100" s="8" customFormat="1" ht="18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4"/>
      <c r="AG19" s="23"/>
      <c r="AJ19" s="36"/>
      <c r="AK19" s="36"/>
      <c r="AL19" s="36"/>
      <c r="AM19" s="23"/>
      <c r="AN19" s="36"/>
      <c r="AO19" s="36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2"/>
      <c r="BN19" s="2"/>
      <c r="BO19" s="2"/>
      <c r="BP19" s="2"/>
      <c r="BQ19" s="11"/>
      <c r="BR19" s="11"/>
      <c r="BS19" s="11"/>
      <c r="BT19" s="11"/>
      <c r="BU19" s="11"/>
      <c r="BV19" s="11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</row>
    <row r="20" spans="1:100" s="8" customFormat="1" ht="18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4"/>
      <c r="AG20" s="23"/>
      <c r="AJ20" s="36"/>
      <c r="AK20" s="36"/>
      <c r="AL20" s="36"/>
      <c r="AM20" s="23"/>
      <c r="AN20" s="36"/>
      <c r="AO20" s="36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2"/>
      <c r="BN20" s="2"/>
      <c r="BO20" s="2" t="s">
        <v>13</v>
      </c>
      <c r="BP20" s="2" t="s">
        <v>13</v>
      </c>
      <c r="BQ20" s="11"/>
      <c r="BR20" s="11"/>
      <c r="BS20" s="11"/>
      <c r="BT20" s="11"/>
      <c r="BU20" s="11"/>
      <c r="BV20" s="11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</row>
    <row r="21" spans="1:100" s="8" customFormat="1" ht="18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4"/>
      <c r="AG21" s="23"/>
      <c r="AJ21" s="36"/>
      <c r="AK21" s="36"/>
      <c r="AL21" s="36"/>
      <c r="AM21" s="23"/>
      <c r="AN21" s="36"/>
      <c r="AO21" s="36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2"/>
      <c r="BN21" s="2"/>
      <c r="BO21" s="2" t="s">
        <v>13</v>
      </c>
      <c r="BP21" s="2" t="s">
        <v>13</v>
      </c>
      <c r="BQ21" s="11"/>
      <c r="BR21" s="11"/>
      <c r="BS21" s="11"/>
      <c r="BT21" s="11"/>
      <c r="BU21" s="11"/>
      <c r="BV21" s="11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</row>
    <row r="22" spans="1:100" s="8" customFormat="1" ht="12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4"/>
      <c r="AG22" s="23"/>
      <c r="AI22" s="11"/>
      <c r="AJ22" s="36"/>
      <c r="AK22" s="36"/>
      <c r="AL22" s="36"/>
      <c r="AM22" s="23"/>
      <c r="AN22" s="36"/>
      <c r="AO22" s="36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 t="s">
        <v>13</v>
      </c>
      <c r="BP22" s="11" t="s">
        <v>13</v>
      </c>
      <c r="BQ22" s="11"/>
      <c r="BR22" s="11"/>
      <c r="BS22" s="11"/>
      <c r="BT22" s="11"/>
      <c r="BU22" s="11"/>
      <c r="BV22" s="11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</row>
    <row r="23" spans="1:100">
      <c r="A23" s="46" t="s">
        <v>163</v>
      </c>
      <c r="BM23" s="32"/>
      <c r="BN23" s="32"/>
      <c r="BO23" s="32" t="s">
        <v>13</v>
      </c>
      <c r="BP23" s="32" t="s">
        <v>13</v>
      </c>
    </row>
    <row r="24" spans="1:100">
      <c r="BM24" s="11"/>
      <c r="BN24" s="11"/>
      <c r="BO24" s="11" t="s">
        <v>13</v>
      </c>
      <c r="BP24" s="11" t="s">
        <v>13</v>
      </c>
    </row>
    <row r="25" spans="1:100">
      <c r="BM25" s="11"/>
      <c r="BN25" s="11"/>
      <c r="BO25" s="11" t="s">
        <v>13</v>
      </c>
      <c r="BP25" s="11" t="s">
        <v>13</v>
      </c>
    </row>
    <row r="26" spans="1:100">
      <c r="BM26" s="11"/>
      <c r="BN26" s="11"/>
      <c r="BO26" s="11" t="s">
        <v>13</v>
      </c>
      <c r="BP26" s="11" t="s">
        <v>13</v>
      </c>
    </row>
    <row r="27" spans="1:100">
      <c r="BM27" s="11"/>
      <c r="BN27" s="11"/>
      <c r="BO27" s="11" t="s">
        <v>13</v>
      </c>
      <c r="BP27" s="11" t="s">
        <v>13</v>
      </c>
    </row>
    <row r="28" spans="1:100">
      <c r="BO28" s="2" t="s">
        <v>13</v>
      </c>
      <c r="BP28" s="2" t="s">
        <v>13</v>
      </c>
    </row>
    <row r="29" spans="1:100">
      <c r="BO29" s="2" t="s">
        <v>13</v>
      </c>
      <c r="BP29" s="2" t="s">
        <v>13</v>
      </c>
    </row>
    <row r="30" spans="1:100">
      <c r="BM30" s="11"/>
      <c r="BN30" s="11"/>
      <c r="BO30" s="11" t="s">
        <v>13</v>
      </c>
      <c r="BP30" s="11" t="s">
        <v>13</v>
      </c>
    </row>
    <row r="31" spans="1:100">
      <c r="BM31" s="11"/>
      <c r="BN31" s="11"/>
      <c r="BO31" s="11" t="s">
        <v>13</v>
      </c>
      <c r="BP31" s="11" t="s">
        <v>13</v>
      </c>
    </row>
    <row r="32" spans="1:100">
      <c r="BM32" s="11"/>
      <c r="BN32" s="11"/>
      <c r="BO32" s="11" t="s">
        <v>13</v>
      </c>
      <c r="BP32" s="11" t="s">
        <v>13</v>
      </c>
    </row>
    <row r="33" spans="1:68">
      <c r="BO33" s="2" t="s">
        <v>13</v>
      </c>
      <c r="BP33" s="2" t="s">
        <v>13</v>
      </c>
    </row>
    <row r="34" spans="1:68">
      <c r="BO34" s="2" t="s">
        <v>13</v>
      </c>
      <c r="BP34" s="2" t="s">
        <v>13</v>
      </c>
    </row>
    <row r="35" spans="1:68">
      <c r="BO35" s="2" t="s">
        <v>13</v>
      </c>
      <c r="BP35" s="2" t="s">
        <v>13</v>
      </c>
    </row>
    <row r="36" spans="1:68">
      <c r="BO36" s="2" t="s">
        <v>13</v>
      </c>
      <c r="BP36" s="2" t="s">
        <v>13</v>
      </c>
    </row>
    <row r="37" spans="1:68">
      <c r="BO37" s="2" t="s">
        <v>13</v>
      </c>
      <c r="BP37" s="2" t="s">
        <v>13</v>
      </c>
    </row>
    <row r="45" spans="1:68" s="2" customFormat="1" ht="11.25">
      <c r="A45" s="46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49"/>
      <c r="Q45" s="49"/>
      <c r="R45" s="49"/>
      <c r="S45" s="49"/>
      <c r="T45" s="39"/>
      <c r="U45" s="39"/>
      <c r="V45" s="39"/>
      <c r="W45" s="312">
        <v>42864.635367939816</v>
      </c>
      <c r="X45" s="312"/>
      <c r="Y45" s="312"/>
      <c r="Z45" s="312"/>
      <c r="AA45" s="312"/>
      <c r="AB45" s="312"/>
      <c r="AC45" s="312"/>
      <c r="AD45" s="312"/>
      <c r="AE45" s="312"/>
    </row>
    <row r="46" spans="1:68" s="2" customFormat="1" ht="10.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68" s="2" customFormat="1">
      <c r="A47" s="3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7"/>
      <c r="P47" s="47"/>
      <c r="Q47" s="47"/>
      <c r="R47" s="47"/>
      <c r="S47" s="47"/>
      <c r="T47" s="47"/>
      <c r="U47" s="47"/>
      <c r="V47" s="47"/>
      <c r="W47" s="51"/>
      <c r="X47" s="51"/>
      <c r="Y47" s="51"/>
      <c r="Z47" s="51"/>
      <c r="AA47" s="51"/>
      <c r="AB47" s="51"/>
      <c r="AC47" s="51"/>
      <c r="AD47" s="3"/>
      <c r="AE47" s="3"/>
    </row>
    <row r="48" spans="1:68" s="2" customFormat="1" ht="10.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</row>
    <row r="49" spans="24:33">
      <c r="X49" s="260"/>
      <c r="Y49" s="260"/>
      <c r="Z49" s="260"/>
      <c r="AA49" s="260"/>
      <c r="AB49" s="260"/>
      <c r="AC49" s="260"/>
      <c r="AD49" s="260"/>
      <c r="AE49" s="260"/>
      <c r="AF49" s="261"/>
      <c r="AG49" s="261"/>
    </row>
  </sheetData>
  <mergeCells count="3">
    <mergeCell ref="AJ10:AO10"/>
    <mergeCell ref="W45:AE45"/>
    <mergeCell ref="X11:AA11"/>
  </mergeCells>
  <conditionalFormatting sqref="B9:R9 U9:V9">
    <cfRule type="cellIs" dxfId="195" priority="58" operator="lessThan">
      <formula>0</formula>
    </cfRule>
    <cfRule type="cellIs" dxfId="194" priority="59" operator="greaterThan">
      <formula>0</formula>
    </cfRule>
    <cfRule type="cellIs" priority="60" operator="equal">
      <formula>0</formula>
    </cfRule>
  </conditionalFormatting>
  <conditionalFormatting sqref="S9">
    <cfRule type="cellIs" dxfId="193" priority="52" operator="lessThan">
      <formula>0</formula>
    </cfRule>
    <cfRule type="cellIs" dxfId="192" priority="53" operator="greaterThan">
      <formula>0</formula>
    </cfRule>
    <cfRule type="cellIs" priority="54" operator="equal">
      <formula>0</formula>
    </cfRule>
  </conditionalFormatting>
  <conditionalFormatting sqref="Y3:Y4">
    <cfRule type="cellIs" dxfId="191" priority="49" operator="lessThan">
      <formula>0</formula>
    </cfRule>
    <cfRule type="cellIs" dxfId="190" priority="50" operator="greaterThan">
      <formula>0</formula>
    </cfRule>
    <cfRule type="cellIs" priority="51" operator="equal">
      <formula>0</formula>
    </cfRule>
  </conditionalFormatting>
  <conditionalFormatting sqref="X3:X4">
    <cfRule type="cellIs" dxfId="189" priority="46" operator="lessThan">
      <formula>0</formula>
    </cfRule>
    <cfRule type="cellIs" dxfId="188" priority="47" operator="greaterThan">
      <formula>0</formula>
    </cfRule>
    <cfRule type="cellIs" priority="48" operator="equal">
      <formula>0</formula>
    </cfRule>
  </conditionalFormatting>
  <conditionalFormatting sqref="Y5:Y7">
    <cfRule type="cellIs" dxfId="187" priority="43" operator="lessThan">
      <formula>0</formula>
    </cfRule>
    <cfRule type="cellIs" dxfId="186" priority="44" operator="greaterThan">
      <formula>0</formula>
    </cfRule>
    <cfRule type="cellIs" priority="45" operator="equal">
      <formula>0</formula>
    </cfRule>
  </conditionalFormatting>
  <conditionalFormatting sqref="X5:X7">
    <cfRule type="cellIs" dxfId="185" priority="40" operator="lessThan">
      <formula>0</formula>
    </cfRule>
    <cfRule type="cellIs" dxfId="184" priority="41" operator="greaterThan">
      <formula>0</formula>
    </cfRule>
    <cfRule type="cellIs" priority="42" operator="equal">
      <formula>0</formula>
    </cfRule>
  </conditionalFormatting>
  <conditionalFormatting sqref="T9">
    <cfRule type="cellIs" dxfId="183" priority="28" operator="lessThan">
      <formula>0</formula>
    </cfRule>
    <cfRule type="cellIs" dxfId="182" priority="29" operator="greaterThan">
      <formula>0</formula>
    </cfRule>
    <cfRule type="cellIs" priority="30" operator="equal">
      <formula>0</formula>
    </cfRule>
  </conditionalFormatting>
  <conditionalFormatting sqref="W9">
    <cfRule type="cellIs" dxfId="181" priority="25" operator="lessThan">
      <formula>0</formula>
    </cfRule>
    <cfRule type="cellIs" dxfId="180" priority="26" operator="greaterThan">
      <formula>0</formula>
    </cfRule>
    <cfRule type="cellIs" priority="27" operator="equal">
      <formula>0</formula>
    </cfRule>
  </conditionalFormatting>
  <conditionalFormatting sqref="Y8">
    <cfRule type="cellIs" dxfId="179" priority="22" operator="lessThan">
      <formula>0</formula>
    </cfRule>
    <cfRule type="cellIs" dxfId="178" priority="23" operator="greaterThan">
      <formula>0</formula>
    </cfRule>
    <cfRule type="cellIs" priority="24" operator="equal">
      <formula>0</formula>
    </cfRule>
  </conditionalFormatting>
  <conditionalFormatting sqref="X8">
    <cfRule type="cellIs" dxfId="177" priority="19" operator="lessThan">
      <formula>0</formula>
    </cfRule>
    <cfRule type="cellIs" dxfId="176" priority="20" operator="greaterThan">
      <formula>0</formula>
    </cfRule>
    <cfRule type="cellIs" priority="21" operator="equal">
      <formula>0</formula>
    </cfRule>
  </conditionalFormatting>
  <conditionalFormatting sqref="AA3:AA4 AA6:AA7">
    <cfRule type="cellIs" dxfId="175" priority="16" operator="lessThan">
      <formula>0</formula>
    </cfRule>
    <cfRule type="cellIs" dxfId="174" priority="17" operator="greaterThan">
      <formula>0</formula>
    </cfRule>
    <cfRule type="cellIs" priority="18" operator="equal">
      <formula>0</formula>
    </cfRule>
  </conditionalFormatting>
  <conditionalFormatting sqref="Z3:Z4 Z6:Z7">
    <cfRule type="cellIs" dxfId="173" priority="13" operator="lessThan">
      <formula>0</formula>
    </cfRule>
    <cfRule type="cellIs" dxfId="172" priority="14" operator="greaterThan">
      <formula>0</formula>
    </cfRule>
    <cfRule type="cellIs" priority="15" operator="equal">
      <formula>0</formula>
    </cfRule>
  </conditionalFormatting>
  <conditionalFormatting sqref="AA5">
    <cfRule type="cellIs" dxfId="171" priority="10" operator="lessThan">
      <formula>0</formula>
    </cfRule>
    <cfRule type="cellIs" dxfId="170" priority="11" operator="greaterThan">
      <formula>0</formula>
    </cfRule>
    <cfRule type="cellIs" priority="12" operator="equal">
      <formula>0</formula>
    </cfRule>
  </conditionalFormatting>
  <conditionalFormatting sqref="Z5">
    <cfRule type="cellIs" dxfId="169" priority="7" operator="lessThan">
      <formula>0</formula>
    </cfRule>
    <cfRule type="cellIs" dxfId="168" priority="8" operator="greaterThan">
      <formula>0</formula>
    </cfRule>
    <cfRule type="cellIs" priority="9" operator="equal">
      <formula>0</formula>
    </cfRule>
  </conditionalFormatting>
  <conditionalFormatting sqref="AA8">
    <cfRule type="cellIs" dxfId="167" priority="4" operator="lessThan">
      <formula>0</formula>
    </cfRule>
    <cfRule type="cellIs" dxfId="166" priority="5" operator="greaterThan">
      <formula>0</formula>
    </cfRule>
    <cfRule type="cellIs" priority="6" operator="equal">
      <formula>0</formula>
    </cfRule>
  </conditionalFormatting>
  <conditionalFormatting sqref="Z8">
    <cfRule type="cellIs" dxfId="165" priority="1" operator="lessThan">
      <formula>0</formula>
    </cfRule>
    <cfRule type="cellIs" dxfId="164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.19685039370078741" right="0.15748031496062992" top="0.19685039370078741" bottom="0.27559055118110237" header="0.15748031496062992" footer="0.15748031496062992"/>
  <pageSetup paperSize="9" scale="47" fitToHeight="3" orientation="landscape" r:id="rId1"/>
  <headerFooter alignWithMargins="0">
    <oddFooter>&amp;C&amp;9Pág. &amp;P de &amp;N</oddFooter>
  </headerFooter>
  <ignoredErrors>
    <ignoredError sqref="B5:V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33</vt:i4>
      </vt:variant>
    </vt:vector>
  </HeadingPairs>
  <TitlesOfParts>
    <vt:vector size="48" baseType="lpstr">
      <vt:lpstr>INDICE</vt:lpstr>
      <vt:lpstr>CAF</vt:lpstr>
      <vt:lpstr>Agricultura</vt:lpstr>
      <vt:lpstr>Silviculturaª</vt:lpstr>
      <vt:lpstr>Imp_Exp_Hortofrutícolas</vt:lpstr>
      <vt:lpstr>Imp_Exp_Pecuária</vt:lpstr>
      <vt:lpstr>Imp_Exp_Carnes</vt:lpstr>
      <vt:lpstr>Imp_Exp_Vinho</vt:lpstr>
      <vt:lpstr>Imp_Exp_Azeite</vt:lpstr>
      <vt:lpstr>Imp_Exp_Cereais</vt:lpstr>
      <vt:lpstr>Imp_Exp_ProdutosFloresta</vt:lpstr>
      <vt:lpstr>Imp_Exp_Cortiça</vt:lpstr>
      <vt:lpstr>Imp_Exp_Madeira</vt:lpstr>
      <vt:lpstr>Imp_Exp_Pasta madeira</vt:lpstr>
      <vt:lpstr>Imp_Exp_Papel e cartão</vt:lpstr>
      <vt:lpstr>Evolução_da_produção_silvícola_preços_constantes_2016__milhões_de_euros</vt:lpstr>
      <vt:lpstr>Evolução_da_produção_silvícola_preços_correntes__milhões_de_euros</vt:lpstr>
      <vt:lpstr>Evolução_do_Índice_de_Preços_implícito_na_produção_silvícola</vt:lpstr>
      <vt:lpstr>Agricultura!Print_Area</vt:lpstr>
      <vt:lpstr>CAF!Print_Area</vt:lpstr>
      <vt:lpstr>Imp_Exp_Azeite!Print_Area</vt:lpstr>
      <vt:lpstr>Imp_Exp_Carnes!Print_Area</vt:lpstr>
      <vt:lpstr>Imp_Exp_Cereais!Print_Area</vt:lpstr>
      <vt:lpstr>Imp_Exp_Cortiça!Print_Area</vt:lpstr>
      <vt:lpstr>Imp_Exp_Hortofrutícolas!Print_Area</vt:lpstr>
      <vt:lpstr>Imp_Exp_Madeira!Print_Area</vt:lpstr>
      <vt:lpstr>'Imp_Exp_Papel e cartão'!Print_Area</vt:lpstr>
      <vt:lpstr>'Imp_Exp_Pasta madeira'!Print_Area</vt:lpstr>
      <vt:lpstr>Imp_Exp_Pecuária!Print_Area</vt:lpstr>
      <vt:lpstr>Imp_Exp_ProdutosFloresta!Print_Area</vt:lpstr>
      <vt:lpstr>Imp_Exp_Vinho!Print_Area</vt:lpstr>
      <vt:lpstr>INDICE!Print_Area</vt:lpstr>
      <vt:lpstr>Silviculturaª!Print_Area</vt:lpstr>
      <vt:lpstr>Agricultura!Print_Titles</vt:lpstr>
      <vt:lpstr>CAF!Print_Titles</vt:lpstr>
      <vt:lpstr>Imp_Exp_Azeite!Print_Titles</vt:lpstr>
      <vt:lpstr>Imp_Exp_Carnes!Print_Titles</vt:lpstr>
      <vt:lpstr>Imp_Exp_Cereais!Print_Titles</vt:lpstr>
      <vt:lpstr>Imp_Exp_Cortiça!Print_Titles</vt:lpstr>
      <vt:lpstr>Imp_Exp_Hortofrutícolas!Print_Titles</vt:lpstr>
      <vt:lpstr>Imp_Exp_Madeira!Print_Titles</vt:lpstr>
      <vt:lpstr>'Imp_Exp_Papel e cartão'!Print_Titles</vt:lpstr>
      <vt:lpstr>'Imp_Exp_Pasta madeira'!Print_Titles</vt:lpstr>
      <vt:lpstr>Imp_Exp_Pecuária!Print_Titles</vt:lpstr>
      <vt:lpstr>Imp_Exp_ProdutosFloresta!Print_Titles</vt:lpstr>
      <vt:lpstr>Imp_Exp_Vinho!Print_Titles</vt:lpstr>
      <vt:lpstr>INDICE!Print_Titles</vt:lpstr>
      <vt:lpstr>Silviculturaª!Print_Titles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Sousa</dc:creator>
  <cp:lastModifiedBy>Rui Pereira</cp:lastModifiedBy>
  <cp:lastPrinted>2020-10-12T15:08:41Z</cp:lastPrinted>
  <dcterms:created xsi:type="dcterms:W3CDTF">2014-07-07T14:14:34Z</dcterms:created>
  <dcterms:modified xsi:type="dcterms:W3CDTF">2021-06-28T10:04:42Z</dcterms:modified>
</cp:coreProperties>
</file>