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Carnes\"/>
    </mc:Choice>
  </mc:AlternateContent>
  <bookViews>
    <workbookView xWindow="0" yWindow="0" windowWidth="28800" windowHeight="12435" tabRatio="363"/>
  </bookViews>
  <sheets>
    <sheet name="ÍNDICE" sheetId="1" r:id="rId1"/>
    <sheet name="1" sheetId="2" r:id="rId2"/>
    <sheet name="2" sheetId="3" r:id="rId3"/>
    <sheet name="3" sheetId="10" r:id="rId4"/>
    <sheet name="4" sheetId="4" r:id="rId5"/>
    <sheet name="5" sheetId="9" r:id="rId6"/>
    <sheet name="6" sheetId="5" r:id="rId7"/>
    <sheet name="7" sheetId="6" r:id="rId8"/>
    <sheet name="8" sheetId="7" r:id="rId9"/>
    <sheet name="9" sheetId="8" r:id="rId10"/>
  </sheets>
  <definedNames>
    <definedName name="_xlnm.Print_Area" localSheetId="1">'1'!$B$1:$M$54</definedName>
  </definedNames>
  <calcPr calcId="152511"/>
</workbook>
</file>

<file path=xl/calcChain.xml><?xml version="1.0" encoding="utf-8"?>
<calcChain xmlns="http://schemas.openxmlformats.org/spreadsheetml/2006/main">
  <c r="O36" i="4" l="1"/>
  <c r="P36" i="4"/>
  <c r="P22" i="3" l="1"/>
  <c r="P21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O61" i="2"/>
  <c r="Q64" i="2" l="1"/>
  <c r="Q61" i="2"/>
  <c r="Q53" i="2"/>
  <c r="Q50" i="2"/>
  <c r="Q47" i="2"/>
  <c r="Q44" i="2"/>
  <c r="Q41" i="2"/>
  <c r="Q38" i="2"/>
  <c r="Q35" i="2"/>
  <c r="Q32" i="2"/>
  <c r="Q29" i="2"/>
  <c r="Q26" i="2"/>
  <c r="Q23" i="2"/>
  <c r="Q19" i="2"/>
  <c r="Q18" i="2"/>
  <c r="Q16" i="2"/>
  <c r="Q15" i="2"/>
  <c r="Q14" i="2"/>
  <c r="Q11" i="2"/>
  <c r="Q8" i="2"/>
  <c r="Q5" i="2"/>
  <c r="Q43" i="10"/>
  <c r="Q40" i="10"/>
  <c r="Q36" i="10"/>
  <c r="Q33" i="10"/>
  <c r="Q29" i="10"/>
  <c r="Q26" i="10"/>
  <c r="Q22" i="10"/>
  <c r="Q19" i="10"/>
  <c r="Q15" i="10"/>
  <c r="Q12" i="10"/>
  <c r="Q8" i="10"/>
  <c r="Q5" i="10"/>
  <c r="P26" i="8"/>
  <c r="P27" i="8" s="1"/>
  <c r="P25" i="8"/>
  <c r="P17" i="8"/>
  <c r="P19" i="8" s="1"/>
  <c r="P16" i="8"/>
  <c r="P8" i="8"/>
  <c r="P10" i="8" s="1"/>
  <c r="P7" i="8"/>
  <c r="P28" i="8" l="1"/>
  <c r="P9" i="8"/>
  <c r="P18" i="8"/>
  <c r="Q20" i="2"/>
  <c r="Q17" i="2"/>
  <c r="O21" i="4"/>
  <c r="P21" i="4"/>
  <c r="H21" i="4"/>
  <c r="G21" i="4"/>
  <c r="P19" i="2"/>
  <c r="O19" i="2"/>
  <c r="N19" i="2"/>
  <c r="M19" i="2"/>
  <c r="L19" i="2"/>
  <c r="K19" i="2"/>
  <c r="J19" i="2"/>
  <c r="I19" i="2"/>
  <c r="H19" i="2"/>
  <c r="G19" i="2"/>
  <c r="F19" i="2"/>
  <c r="E19" i="2"/>
  <c r="P18" i="2"/>
  <c r="O18" i="2"/>
  <c r="N18" i="2"/>
  <c r="M18" i="2"/>
  <c r="L18" i="2"/>
  <c r="K18" i="2"/>
  <c r="J18" i="2"/>
  <c r="I18" i="2"/>
  <c r="H18" i="2"/>
  <c r="G18" i="2"/>
  <c r="F18" i="2"/>
  <c r="E18" i="2"/>
  <c r="P15" i="2"/>
  <c r="O15" i="2"/>
  <c r="N15" i="2"/>
  <c r="M15" i="2"/>
  <c r="L15" i="2"/>
  <c r="K15" i="2"/>
  <c r="J15" i="2"/>
  <c r="I15" i="2"/>
  <c r="H15" i="2"/>
  <c r="G15" i="2"/>
  <c r="F15" i="2"/>
  <c r="E15" i="2"/>
  <c r="P16" i="2"/>
  <c r="O16" i="2"/>
  <c r="N16" i="2"/>
  <c r="M16" i="2"/>
  <c r="L16" i="2"/>
  <c r="K16" i="2"/>
  <c r="J16" i="2"/>
  <c r="I16" i="2"/>
  <c r="H16" i="2"/>
  <c r="G16" i="2"/>
  <c r="F16" i="2"/>
  <c r="E16" i="2"/>
  <c r="D13" i="3" l="1"/>
  <c r="E13" i="3"/>
  <c r="F13" i="3"/>
  <c r="G13" i="3"/>
  <c r="H13" i="3"/>
  <c r="I13" i="3"/>
  <c r="J13" i="3"/>
  <c r="K13" i="3"/>
  <c r="L13" i="3"/>
  <c r="M13" i="3"/>
  <c r="N13" i="3"/>
  <c r="O13" i="3"/>
  <c r="D14" i="3"/>
  <c r="E14" i="3"/>
  <c r="F14" i="3"/>
  <c r="G14" i="3"/>
  <c r="H14" i="3"/>
  <c r="I14" i="3"/>
  <c r="J14" i="3"/>
  <c r="K14" i="3"/>
  <c r="L14" i="3"/>
  <c r="M14" i="3"/>
  <c r="N14" i="3"/>
  <c r="O14" i="3"/>
  <c r="O26" i="8" l="1"/>
  <c r="O27" i="8" s="1"/>
  <c r="O25" i="8"/>
  <c r="O17" i="8"/>
  <c r="O18" i="8" s="1"/>
  <c r="O16" i="8"/>
  <c r="O8" i="8"/>
  <c r="O9" i="8" s="1"/>
  <c r="O7" i="8"/>
  <c r="P43" i="10"/>
  <c r="P40" i="10"/>
  <c r="P36" i="10"/>
  <c r="P33" i="10"/>
  <c r="P29" i="10"/>
  <c r="P26" i="10"/>
  <c r="P22" i="10"/>
  <c r="P19" i="10"/>
  <c r="P15" i="10"/>
  <c r="P12" i="10"/>
  <c r="P8" i="10"/>
  <c r="P5" i="10"/>
  <c r="O22" i="10"/>
  <c r="N22" i="10"/>
  <c r="M22" i="10"/>
  <c r="L22" i="10"/>
  <c r="K22" i="10"/>
  <c r="J22" i="10"/>
  <c r="I22" i="10"/>
  <c r="H22" i="10"/>
  <c r="G22" i="10"/>
  <c r="F22" i="10"/>
  <c r="E22" i="10"/>
  <c r="O19" i="10"/>
  <c r="N19" i="10"/>
  <c r="M19" i="10"/>
  <c r="L19" i="10"/>
  <c r="K19" i="10"/>
  <c r="J19" i="10"/>
  <c r="I19" i="10"/>
  <c r="H19" i="10"/>
  <c r="G19" i="10"/>
  <c r="F19" i="10"/>
  <c r="E19" i="10"/>
  <c r="O22" i="3"/>
  <c r="O21" i="3"/>
  <c r="O18" i="3"/>
  <c r="O17" i="3"/>
  <c r="O16" i="3"/>
  <c r="O15" i="3"/>
  <c r="O12" i="3"/>
  <c r="O11" i="3"/>
  <c r="O10" i="3"/>
  <c r="O9" i="3"/>
  <c r="O6" i="3"/>
  <c r="O5" i="3"/>
  <c r="O4" i="3"/>
  <c r="O3" i="3"/>
  <c r="P41" i="2"/>
  <c r="O41" i="2"/>
  <c r="N41" i="2"/>
  <c r="M41" i="2"/>
  <c r="L41" i="2"/>
  <c r="K41" i="2"/>
  <c r="J41" i="2"/>
  <c r="I41" i="2"/>
  <c r="H41" i="2"/>
  <c r="G41" i="2"/>
  <c r="F41" i="2"/>
  <c r="E41" i="2"/>
  <c r="P38" i="2"/>
  <c r="O38" i="2"/>
  <c r="N38" i="2"/>
  <c r="M38" i="2"/>
  <c r="L38" i="2"/>
  <c r="K38" i="2"/>
  <c r="J38" i="2"/>
  <c r="I38" i="2"/>
  <c r="H38" i="2"/>
  <c r="G38" i="2"/>
  <c r="F38" i="2"/>
  <c r="E38" i="2"/>
  <c r="P20" i="2"/>
  <c r="P64" i="2"/>
  <c r="P61" i="2"/>
  <c r="P53" i="2"/>
  <c r="P50" i="2"/>
  <c r="P47" i="2"/>
  <c r="P44" i="2"/>
  <c r="P35" i="2"/>
  <c r="P32" i="2"/>
  <c r="P29" i="2"/>
  <c r="P26" i="2"/>
  <c r="P23" i="2"/>
  <c r="P14" i="2"/>
  <c r="P11" i="2"/>
  <c r="P8" i="2"/>
  <c r="P5" i="2"/>
  <c r="O19" i="8" l="1"/>
  <c r="O8" i="3"/>
  <c r="O7" i="3"/>
  <c r="P17" i="2"/>
  <c r="O28" i="8"/>
  <c r="O10" i="8"/>
  <c r="D22" i="7"/>
  <c r="X36" i="4" l="1"/>
  <c r="W36" i="4"/>
  <c r="S36" i="4"/>
  <c r="T36" i="4"/>
  <c r="T20" i="4"/>
  <c r="S20" i="4"/>
  <c r="L36" i="4"/>
  <c r="K36" i="4"/>
  <c r="K20" i="4"/>
  <c r="L20" i="4"/>
  <c r="H37" i="4"/>
  <c r="G37" i="4"/>
  <c r="D36" i="4"/>
  <c r="C36" i="4"/>
  <c r="D20" i="4"/>
  <c r="C20" i="4"/>
  <c r="N22" i="3"/>
  <c r="M22" i="3"/>
  <c r="L22" i="3"/>
  <c r="K22" i="3"/>
  <c r="J22" i="3"/>
  <c r="I22" i="3"/>
  <c r="H22" i="3"/>
  <c r="G22" i="3"/>
  <c r="F22" i="3"/>
  <c r="E22" i="3"/>
  <c r="D22" i="3"/>
  <c r="N21" i="3"/>
  <c r="M21" i="3"/>
  <c r="L21" i="3"/>
  <c r="K21" i="3"/>
  <c r="J21" i="3"/>
  <c r="I21" i="3"/>
  <c r="H21" i="3"/>
  <c r="G21" i="3"/>
  <c r="F21" i="3"/>
  <c r="E21" i="3"/>
  <c r="D21" i="3"/>
  <c r="O64" i="2"/>
  <c r="N64" i="2"/>
  <c r="M64" i="2"/>
  <c r="L64" i="2"/>
  <c r="K64" i="2"/>
  <c r="J64" i="2"/>
  <c r="I64" i="2"/>
  <c r="H64" i="2"/>
  <c r="G64" i="2"/>
  <c r="F64" i="2"/>
  <c r="E64" i="2"/>
  <c r="N61" i="2"/>
  <c r="M61" i="2"/>
  <c r="L61" i="2"/>
  <c r="K61" i="2"/>
  <c r="J61" i="2"/>
  <c r="I61" i="2"/>
  <c r="H61" i="2"/>
  <c r="G61" i="2"/>
  <c r="F61" i="2"/>
  <c r="E61" i="2"/>
  <c r="N22" i="7" l="1"/>
  <c r="M22" i="7"/>
  <c r="L22" i="7"/>
  <c r="K22" i="7"/>
  <c r="J22" i="7"/>
  <c r="I22" i="7"/>
  <c r="H22" i="7"/>
  <c r="G22" i="7"/>
  <c r="F22" i="7"/>
  <c r="E22" i="7"/>
  <c r="N13" i="7"/>
  <c r="M13" i="7"/>
  <c r="L13" i="7"/>
  <c r="K13" i="7"/>
  <c r="J13" i="7"/>
  <c r="I13" i="7"/>
  <c r="H13" i="7"/>
  <c r="G13" i="7"/>
  <c r="F13" i="7"/>
  <c r="E13" i="7"/>
  <c r="D13" i="7"/>
  <c r="N26" i="8" l="1"/>
  <c r="N27" i="8" s="1"/>
  <c r="M26" i="8"/>
  <c r="M27" i="8" s="1"/>
  <c r="L26" i="8"/>
  <c r="L28" i="8" s="1"/>
  <c r="K26" i="8"/>
  <c r="K27" i="8" s="1"/>
  <c r="J26" i="8"/>
  <c r="J27" i="8" s="1"/>
  <c r="I26" i="8"/>
  <c r="I28" i="8" s="1"/>
  <c r="H26" i="8"/>
  <c r="H28" i="8" s="1"/>
  <c r="G26" i="8"/>
  <c r="G27" i="8" s="1"/>
  <c r="F26" i="8"/>
  <c r="F27" i="8" s="1"/>
  <c r="E26" i="8"/>
  <c r="E28" i="8" s="1"/>
  <c r="D26" i="8"/>
  <c r="D28" i="8" s="1"/>
  <c r="N25" i="8"/>
  <c r="M25" i="8"/>
  <c r="L25" i="8"/>
  <c r="K25" i="8"/>
  <c r="J25" i="8"/>
  <c r="I25" i="8"/>
  <c r="H25" i="8"/>
  <c r="G25" i="8"/>
  <c r="F25" i="8"/>
  <c r="E25" i="8"/>
  <c r="D25" i="8"/>
  <c r="D27" i="8" l="1"/>
  <c r="F28" i="8"/>
  <c r="J28" i="8"/>
  <c r="L27" i="8"/>
  <c r="N28" i="8"/>
  <c r="I27" i="8"/>
  <c r="E27" i="8"/>
  <c r="M28" i="8"/>
  <c r="H27" i="8"/>
  <c r="G28" i="8"/>
  <c r="K28" i="8"/>
  <c r="N17" i="8"/>
  <c r="N19" i="8" s="1"/>
  <c r="M17" i="8"/>
  <c r="M18" i="8" s="1"/>
  <c r="L17" i="8"/>
  <c r="L18" i="8" s="1"/>
  <c r="K17" i="8"/>
  <c r="K19" i="8" s="1"/>
  <c r="J17" i="8"/>
  <c r="J19" i="8" s="1"/>
  <c r="I17" i="8"/>
  <c r="I18" i="8" s="1"/>
  <c r="H17" i="8"/>
  <c r="H18" i="8" s="1"/>
  <c r="G17" i="8"/>
  <c r="G18" i="8" s="1"/>
  <c r="F17" i="8"/>
  <c r="F19" i="8" s="1"/>
  <c r="E17" i="8"/>
  <c r="E18" i="8" s="1"/>
  <c r="D17" i="8"/>
  <c r="D18" i="8" s="1"/>
  <c r="N16" i="8"/>
  <c r="M16" i="8"/>
  <c r="L16" i="8"/>
  <c r="K16" i="8"/>
  <c r="J16" i="8"/>
  <c r="I16" i="8"/>
  <c r="H16" i="8"/>
  <c r="G16" i="8"/>
  <c r="F16" i="8"/>
  <c r="E16" i="8"/>
  <c r="D16" i="8"/>
  <c r="K18" i="8" l="1"/>
  <c r="H19" i="8"/>
  <c r="N18" i="8"/>
  <c r="J18" i="8"/>
  <c r="G19" i="8"/>
  <c r="F18" i="8"/>
  <c r="D19" i="8"/>
  <c r="L19" i="8"/>
  <c r="E19" i="8"/>
  <c r="I19" i="8"/>
  <c r="M19" i="8"/>
  <c r="O43" i="10" l="1"/>
  <c r="N43" i="10"/>
  <c r="M43" i="10"/>
  <c r="L43" i="10"/>
  <c r="K43" i="10"/>
  <c r="J43" i="10"/>
  <c r="I43" i="10"/>
  <c r="H43" i="10"/>
  <c r="G43" i="10"/>
  <c r="F43" i="10"/>
  <c r="E43" i="10"/>
  <c r="O40" i="10"/>
  <c r="N40" i="10"/>
  <c r="M40" i="10"/>
  <c r="L40" i="10"/>
  <c r="K40" i="10"/>
  <c r="J40" i="10"/>
  <c r="I40" i="10"/>
  <c r="H40" i="10"/>
  <c r="G40" i="10"/>
  <c r="F40" i="10"/>
  <c r="E40" i="10"/>
  <c r="O36" i="10"/>
  <c r="N36" i="10"/>
  <c r="M36" i="10"/>
  <c r="L36" i="10"/>
  <c r="K36" i="10"/>
  <c r="J36" i="10"/>
  <c r="I36" i="10"/>
  <c r="H36" i="10"/>
  <c r="G36" i="10"/>
  <c r="F36" i="10"/>
  <c r="E36" i="10"/>
  <c r="O33" i="10"/>
  <c r="N33" i="10"/>
  <c r="M33" i="10"/>
  <c r="L33" i="10"/>
  <c r="K33" i="10"/>
  <c r="J33" i="10"/>
  <c r="I33" i="10"/>
  <c r="H33" i="10"/>
  <c r="G33" i="10"/>
  <c r="F33" i="10"/>
  <c r="E33" i="10"/>
  <c r="O29" i="10"/>
  <c r="N29" i="10"/>
  <c r="M29" i="10"/>
  <c r="L29" i="10"/>
  <c r="K29" i="10"/>
  <c r="J29" i="10"/>
  <c r="I29" i="10"/>
  <c r="H29" i="10"/>
  <c r="G29" i="10"/>
  <c r="F29" i="10"/>
  <c r="E29" i="10"/>
  <c r="O26" i="10"/>
  <c r="N26" i="10"/>
  <c r="M26" i="10"/>
  <c r="L26" i="10"/>
  <c r="K26" i="10"/>
  <c r="J26" i="10"/>
  <c r="I26" i="10"/>
  <c r="H26" i="10"/>
  <c r="G26" i="10"/>
  <c r="F26" i="10"/>
  <c r="E26" i="10"/>
  <c r="N18" i="3" l="1"/>
  <c r="M18" i="3"/>
  <c r="L18" i="3"/>
  <c r="K18" i="3"/>
  <c r="J18" i="3"/>
  <c r="I18" i="3"/>
  <c r="H18" i="3"/>
  <c r="G18" i="3"/>
  <c r="F18" i="3"/>
  <c r="E18" i="3"/>
  <c r="D18" i="3"/>
  <c r="N17" i="3"/>
  <c r="M17" i="3"/>
  <c r="L17" i="3"/>
  <c r="K17" i="3"/>
  <c r="J17" i="3"/>
  <c r="I17" i="3"/>
  <c r="H17" i="3"/>
  <c r="G17" i="3"/>
  <c r="F17" i="3"/>
  <c r="E17" i="3"/>
  <c r="D17" i="3"/>
  <c r="N16" i="3"/>
  <c r="M16" i="3"/>
  <c r="L16" i="3"/>
  <c r="K16" i="3"/>
  <c r="J16" i="3"/>
  <c r="I16" i="3"/>
  <c r="H16" i="3"/>
  <c r="G16" i="3"/>
  <c r="F16" i="3"/>
  <c r="E16" i="3"/>
  <c r="D16" i="3"/>
  <c r="N15" i="3"/>
  <c r="M15" i="3"/>
  <c r="L15" i="3"/>
  <c r="K15" i="3"/>
  <c r="J15" i="3"/>
  <c r="I15" i="3"/>
  <c r="H15" i="3"/>
  <c r="G15" i="3"/>
  <c r="F15" i="3"/>
  <c r="E15" i="3"/>
  <c r="D15" i="3"/>
  <c r="N12" i="3"/>
  <c r="M12" i="3"/>
  <c r="L12" i="3"/>
  <c r="K12" i="3"/>
  <c r="J12" i="3"/>
  <c r="I12" i="3"/>
  <c r="H12" i="3"/>
  <c r="G12" i="3"/>
  <c r="F12" i="3"/>
  <c r="E12" i="3"/>
  <c r="D12" i="3"/>
  <c r="N11" i="3"/>
  <c r="M11" i="3"/>
  <c r="L11" i="3"/>
  <c r="K11" i="3"/>
  <c r="J11" i="3"/>
  <c r="I11" i="3"/>
  <c r="H11" i="3"/>
  <c r="G11" i="3"/>
  <c r="F11" i="3"/>
  <c r="E11" i="3"/>
  <c r="D11" i="3"/>
  <c r="N10" i="3"/>
  <c r="M10" i="3"/>
  <c r="L10" i="3"/>
  <c r="K10" i="3"/>
  <c r="J10" i="3"/>
  <c r="I10" i="3"/>
  <c r="H10" i="3"/>
  <c r="G10" i="3"/>
  <c r="F10" i="3"/>
  <c r="E10" i="3"/>
  <c r="D10" i="3"/>
  <c r="N9" i="3"/>
  <c r="M9" i="3"/>
  <c r="L9" i="3"/>
  <c r="K9" i="3"/>
  <c r="J9" i="3"/>
  <c r="I9" i="3"/>
  <c r="H9" i="3"/>
  <c r="G9" i="3"/>
  <c r="F9" i="3"/>
  <c r="E9" i="3"/>
  <c r="D9" i="3"/>
  <c r="N6" i="3"/>
  <c r="M6" i="3"/>
  <c r="L6" i="3"/>
  <c r="K6" i="3"/>
  <c r="J6" i="3"/>
  <c r="I6" i="3"/>
  <c r="H6" i="3"/>
  <c r="G6" i="3"/>
  <c r="F6" i="3"/>
  <c r="E6" i="3"/>
  <c r="D6" i="3"/>
  <c r="N5" i="3"/>
  <c r="M5" i="3"/>
  <c r="L5" i="3"/>
  <c r="K5" i="3"/>
  <c r="J5" i="3"/>
  <c r="I5" i="3"/>
  <c r="H5" i="3"/>
  <c r="G5" i="3"/>
  <c r="F5" i="3"/>
  <c r="E5" i="3"/>
  <c r="D5" i="3"/>
  <c r="E32" i="2"/>
  <c r="O29" i="2"/>
  <c r="N29" i="2"/>
  <c r="M29" i="2"/>
  <c r="L29" i="2"/>
  <c r="K29" i="2"/>
  <c r="J29" i="2"/>
  <c r="I29" i="2"/>
  <c r="H29" i="2"/>
  <c r="G29" i="2"/>
  <c r="F29" i="2"/>
  <c r="E29" i="2"/>
  <c r="O26" i="2"/>
  <c r="N26" i="2"/>
  <c r="M26" i="2"/>
  <c r="L26" i="2"/>
  <c r="K26" i="2"/>
  <c r="J26" i="2"/>
  <c r="I26" i="2"/>
  <c r="H26" i="2"/>
  <c r="G26" i="2"/>
  <c r="F26" i="2"/>
  <c r="E26" i="2"/>
  <c r="O23" i="2"/>
  <c r="N23" i="2"/>
  <c r="M23" i="2"/>
  <c r="L23" i="2"/>
  <c r="K23" i="2"/>
  <c r="J23" i="2"/>
  <c r="I23" i="2"/>
  <c r="H23" i="2"/>
  <c r="G23" i="2"/>
  <c r="F23" i="2"/>
  <c r="E23" i="2"/>
  <c r="O20" i="2"/>
  <c r="N20" i="2"/>
  <c r="M20" i="2"/>
  <c r="L20" i="2"/>
  <c r="K20" i="2"/>
  <c r="J20" i="2"/>
  <c r="I20" i="2"/>
  <c r="H20" i="2"/>
  <c r="G20" i="2"/>
  <c r="F20" i="2"/>
  <c r="E20" i="2"/>
  <c r="O14" i="2"/>
  <c r="N14" i="2"/>
  <c r="M14" i="2"/>
  <c r="L14" i="2"/>
  <c r="K14" i="2"/>
  <c r="J14" i="2"/>
  <c r="I14" i="2"/>
  <c r="H14" i="2"/>
  <c r="G14" i="2"/>
  <c r="F14" i="2"/>
  <c r="E14" i="2"/>
  <c r="O11" i="2"/>
  <c r="N11" i="2"/>
  <c r="M11" i="2"/>
  <c r="L11" i="2"/>
  <c r="K11" i="2"/>
  <c r="J11" i="2"/>
  <c r="I11" i="2"/>
  <c r="H11" i="2"/>
  <c r="G11" i="2"/>
  <c r="F11" i="2"/>
  <c r="E11" i="2"/>
  <c r="O8" i="2"/>
  <c r="N8" i="2"/>
  <c r="M8" i="2"/>
  <c r="L8" i="2"/>
  <c r="K8" i="2"/>
  <c r="J8" i="2"/>
  <c r="I8" i="2"/>
  <c r="H8" i="2"/>
  <c r="G8" i="2"/>
  <c r="F8" i="2"/>
  <c r="E8" i="2"/>
  <c r="O5" i="2"/>
  <c r="N5" i="2"/>
  <c r="M5" i="2"/>
  <c r="L5" i="2"/>
  <c r="K5" i="2"/>
  <c r="J5" i="2"/>
  <c r="I5" i="2"/>
  <c r="H5" i="2"/>
  <c r="G5" i="2"/>
  <c r="F5" i="2"/>
  <c r="E5" i="2"/>
  <c r="N8" i="3"/>
  <c r="M8" i="3"/>
  <c r="L8" i="3"/>
  <c r="J8" i="3"/>
  <c r="I8" i="3"/>
  <c r="H8" i="3"/>
  <c r="F8" i="3"/>
  <c r="E8" i="3"/>
  <c r="D8" i="3"/>
  <c r="M7" i="3"/>
  <c r="L7" i="3"/>
  <c r="K7" i="3"/>
  <c r="J7" i="3"/>
  <c r="I7" i="3"/>
  <c r="H7" i="3"/>
  <c r="G7" i="3"/>
  <c r="E7" i="3"/>
  <c r="D7" i="3"/>
  <c r="G17" i="2" l="1"/>
  <c r="H17" i="2"/>
  <c r="L17" i="2"/>
  <c r="E17" i="2"/>
  <c r="I17" i="2"/>
  <c r="M17" i="2"/>
  <c r="O17" i="2"/>
  <c r="F7" i="3"/>
  <c r="N7" i="3"/>
  <c r="G8" i="3"/>
  <c r="K8" i="3"/>
  <c r="F17" i="2"/>
  <c r="J17" i="2"/>
  <c r="N17" i="2"/>
  <c r="K17" i="2"/>
  <c r="N6" i="7"/>
  <c r="O53" i="2" l="1"/>
  <c r="N53" i="2"/>
  <c r="M53" i="2"/>
  <c r="L53" i="2"/>
  <c r="K53" i="2"/>
  <c r="J53" i="2"/>
  <c r="I53" i="2"/>
  <c r="H53" i="2"/>
  <c r="G53" i="2"/>
  <c r="F53" i="2"/>
  <c r="E53" i="2"/>
  <c r="O50" i="2"/>
  <c r="N50" i="2"/>
  <c r="M50" i="2"/>
  <c r="L50" i="2"/>
  <c r="K50" i="2"/>
  <c r="J50" i="2"/>
  <c r="I50" i="2"/>
  <c r="H50" i="2"/>
  <c r="G50" i="2"/>
  <c r="F50" i="2"/>
  <c r="E50" i="2"/>
  <c r="O47" i="2"/>
  <c r="N47" i="2"/>
  <c r="M47" i="2"/>
  <c r="L47" i="2"/>
  <c r="K47" i="2"/>
  <c r="J47" i="2"/>
  <c r="I47" i="2"/>
  <c r="H47" i="2"/>
  <c r="G47" i="2"/>
  <c r="F47" i="2"/>
  <c r="E47" i="2"/>
  <c r="O44" i="2"/>
  <c r="N44" i="2"/>
  <c r="M44" i="2"/>
  <c r="L44" i="2"/>
  <c r="K44" i="2"/>
  <c r="J44" i="2"/>
  <c r="I44" i="2"/>
  <c r="H44" i="2"/>
  <c r="G44" i="2"/>
  <c r="F44" i="2"/>
  <c r="E44" i="2"/>
  <c r="N4" i="3" l="1"/>
  <c r="M4" i="3"/>
  <c r="L4" i="3"/>
  <c r="K4" i="3"/>
  <c r="J4" i="3"/>
  <c r="I4" i="3"/>
  <c r="H4" i="3"/>
  <c r="G4" i="3"/>
  <c r="F4" i="3"/>
  <c r="E4" i="3"/>
  <c r="D4" i="3"/>
  <c r="E3" i="3"/>
  <c r="F3" i="3"/>
  <c r="G3" i="3"/>
  <c r="H3" i="3"/>
  <c r="I3" i="3"/>
  <c r="J3" i="3"/>
  <c r="K3" i="3"/>
  <c r="L3" i="3"/>
  <c r="M3" i="3"/>
  <c r="N3" i="3"/>
  <c r="D3" i="3"/>
  <c r="O15" i="10" l="1"/>
  <c r="N15" i="10"/>
  <c r="M15" i="10"/>
  <c r="L15" i="10"/>
  <c r="K15" i="10"/>
  <c r="J15" i="10"/>
  <c r="I15" i="10"/>
  <c r="H15" i="10"/>
  <c r="G15" i="10"/>
  <c r="F15" i="10"/>
  <c r="E15" i="10"/>
  <c r="O12" i="10"/>
  <c r="N12" i="10"/>
  <c r="M12" i="10"/>
  <c r="L12" i="10"/>
  <c r="K12" i="10"/>
  <c r="J12" i="10"/>
  <c r="I12" i="10"/>
  <c r="H12" i="10"/>
  <c r="G12" i="10"/>
  <c r="F12" i="10"/>
  <c r="E12" i="10"/>
  <c r="O8" i="10"/>
  <c r="N8" i="10"/>
  <c r="M8" i="10"/>
  <c r="L8" i="10"/>
  <c r="K8" i="10"/>
  <c r="J8" i="10"/>
  <c r="I8" i="10"/>
  <c r="H8" i="10"/>
  <c r="G8" i="10"/>
  <c r="F8" i="10"/>
  <c r="E8" i="10"/>
  <c r="O5" i="10"/>
  <c r="N5" i="10"/>
  <c r="M5" i="10"/>
  <c r="L5" i="10"/>
  <c r="K5" i="10"/>
  <c r="J5" i="10"/>
  <c r="I5" i="10"/>
  <c r="H5" i="10"/>
  <c r="G5" i="10"/>
  <c r="F5" i="10"/>
  <c r="E5" i="10"/>
  <c r="O35" i="2"/>
  <c r="O32" i="2"/>
  <c r="N35" i="2"/>
  <c r="M35" i="2"/>
  <c r="L35" i="2"/>
  <c r="K35" i="2"/>
  <c r="J35" i="2"/>
  <c r="I35" i="2"/>
  <c r="H35" i="2"/>
  <c r="G35" i="2"/>
  <c r="F35" i="2"/>
  <c r="E35" i="2"/>
  <c r="N32" i="2"/>
  <c r="M32" i="2"/>
  <c r="L32" i="2"/>
  <c r="K32" i="2"/>
  <c r="J32" i="2"/>
  <c r="I32" i="2"/>
  <c r="H32" i="2"/>
  <c r="G32" i="2"/>
  <c r="F32" i="2"/>
  <c r="N8" i="8" l="1"/>
  <c r="N9" i="8" s="1"/>
  <c r="N7" i="8"/>
  <c r="N10" i="8" l="1"/>
  <c r="M6" i="7" l="1"/>
  <c r="M8" i="8" l="1"/>
  <c r="M9" i="8" s="1"/>
  <c r="M7" i="8"/>
  <c r="L6" i="7"/>
  <c r="M10" i="8" l="1"/>
  <c r="L8" i="8" l="1"/>
  <c r="L10" i="8" s="1"/>
  <c r="K8" i="8"/>
  <c r="K10" i="8" s="1"/>
  <c r="J8" i="8"/>
  <c r="J10" i="8" s="1"/>
  <c r="I8" i="8"/>
  <c r="I9" i="8" s="1"/>
  <c r="H8" i="8"/>
  <c r="H10" i="8" s="1"/>
  <c r="G8" i="8"/>
  <c r="G10" i="8" s="1"/>
  <c r="F8" i="8"/>
  <c r="F10" i="8" s="1"/>
  <c r="E8" i="8"/>
  <c r="E9" i="8" s="1"/>
  <c r="D8" i="8"/>
  <c r="D10" i="8" s="1"/>
  <c r="L7" i="8"/>
  <c r="K7" i="8"/>
  <c r="J7" i="8"/>
  <c r="I7" i="8"/>
  <c r="H7" i="8"/>
  <c r="G7" i="8"/>
  <c r="F7" i="8"/>
  <c r="E7" i="8"/>
  <c r="D7" i="8"/>
  <c r="F9" i="8" l="1"/>
  <c r="J9" i="8"/>
  <c r="E10" i="8"/>
  <c r="I10" i="8"/>
  <c r="G9" i="8"/>
  <c r="K9" i="8"/>
  <c r="D9" i="8"/>
  <c r="H9" i="8"/>
  <c r="L9" i="8"/>
  <c r="K6" i="7"/>
  <c r="J6" i="7" l="1"/>
  <c r="K6" i="6" l="1"/>
  <c r="J6" i="6"/>
  <c r="J5" i="6"/>
  <c r="G6" i="7" l="1"/>
  <c r="I6" i="7" l="1"/>
  <c r="H6" i="7"/>
  <c r="I6" i="6"/>
  <c r="I5" i="6"/>
  <c r="H5" i="6"/>
  <c r="H6" i="6" l="1"/>
  <c r="G6" i="6"/>
  <c r="F6" i="6"/>
  <c r="G5" i="6"/>
  <c r="F5" i="6"/>
  <c r="F6" i="7" l="1"/>
  <c r="E6" i="7"/>
  <c r="D6" i="7"/>
  <c r="E6" i="6" l="1"/>
  <c r="E5" i="6"/>
  <c r="D6" i="6" l="1"/>
  <c r="D5" i="6"/>
  <c r="W20" i="4"/>
  <c r="X20" i="4"/>
</calcChain>
</file>

<file path=xl/sharedStrings.xml><?xml version="1.0" encoding="utf-8"?>
<sst xmlns="http://schemas.openxmlformats.org/spreadsheetml/2006/main" count="565" uniqueCount="169">
  <si>
    <t>1. Comércio Internacional</t>
  </si>
  <si>
    <t>Produto</t>
  </si>
  <si>
    <t>Unidade</t>
  </si>
  <si>
    <t>Fluxo</t>
  </si>
  <si>
    <t>Entradas</t>
  </si>
  <si>
    <t>Saídas</t>
  </si>
  <si>
    <t>Saldo</t>
  </si>
  <si>
    <t>Preço Médio de Importação</t>
  </si>
  <si>
    <t>Preço Médio de Exportação</t>
  </si>
  <si>
    <t>PT</t>
  </si>
  <si>
    <t>Total</t>
  </si>
  <si>
    <t>Voltar ao índice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</si>
  <si>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</si>
  <si>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</si>
  <si>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Angola</t>
  </si>
  <si>
    <t>Cabo Verde</t>
  </si>
  <si>
    <t>Países Baixos</t>
  </si>
  <si>
    <t>França</t>
  </si>
  <si>
    <t>Alemanha</t>
  </si>
  <si>
    <t>TOTAL</t>
  </si>
  <si>
    <t>Rubrica</t>
  </si>
  <si>
    <t>Consumo Humano</t>
  </si>
  <si>
    <t>Consumo Humano per capita</t>
  </si>
  <si>
    <t>Kg/habitante/ano</t>
  </si>
  <si>
    <t>Grau de Auto-Aprovisionamento</t>
  </si>
  <si>
    <t>%</t>
  </si>
  <si>
    <t>Peso da Prod. Certificada na Prod. Total</t>
  </si>
  <si>
    <t>Produção</t>
  </si>
  <si>
    <t>Importação</t>
  </si>
  <si>
    <t>Exportação</t>
  </si>
  <si>
    <t>Orientação Exportadora</t>
  </si>
  <si>
    <t>Consumo Aparente</t>
  </si>
  <si>
    <t>Grau de Abastecimento
do mercado interno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</si>
  <si>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</si>
  <si>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</si>
  <si>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</si>
  <si>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</si>
  <si>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</si>
  <si>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2010</t>
  </si>
  <si>
    <t>Carne de Suíno - Balanço de Aprovisionamento INE</t>
  </si>
  <si>
    <t>Carne de Suíno - Produção</t>
  </si>
  <si>
    <t>Carne de Suíno  total</t>
  </si>
  <si>
    <t>Toucinho</t>
  </si>
  <si>
    <t xml:space="preserve">Carne </t>
  </si>
  <si>
    <t>Carne de Suíno - Indicadores de análise do Comércio Internacional</t>
  </si>
  <si>
    <t>Carne de suíno congelada</t>
  </si>
  <si>
    <t>Total da Carne de Suíno</t>
  </si>
  <si>
    <t>Polónia</t>
  </si>
  <si>
    <t>a) excluem-se os animais reprodutores de raça pura</t>
  </si>
  <si>
    <t>Produção Líquida (Abates)</t>
  </si>
  <si>
    <t>Suíça</t>
  </si>
  <si>
    <t>2011</t>
  </si>
  <si>
    <t>Fonte:</t>
  </si>
  <si>
    <t>Dinamarca</t>
  </si>
  <si>
    <t>Outros países</t>
  </si>
  <si>
    <t>* dados provisórios</t>
  </si>
  <si>
    <t xml:space="preserve">Produção Certificada DOP 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</si>
  <si>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</si>
  <si>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tonelada</t>
  </si>
  <si>
    <t>Bélgica</t>
  </si>
  <si>
    <t>2012</t>
  </si>
  <si>
    <t>UE</t>
  </si>
  <si>
    <t>Macau</t>
  </si>
  <si>
    <t>2013</t>
  </si>
  <si>
    <r>
      <t>a)</t>
    </r>
    <r>
      <rPr>
        <sz val="8.5"/>
        <rFont val="Arial"/>
        <family val="2"/>
      </rPr>
      <t xml:space="preserve"> Produção líquida acrescida do saldo do comércio externo de animais vivos (exportação - importação), convertido a peso carcaça.</t>
    </r>
  </si>
  <si>
    <r>
      <t>b)</t>
    </r>
    <r>
      <rPr>
        <sz val="8.5"/>
        <rFont val="Arial"/>
        <family val="2"/>
      </rPr>
      <t xml:space="preserve"> Entradas e Saídas totais - incluem animais vivos e carnes (tudo convertido a peso carcaça)</t>
    </r>
  </si>
  <si>
    <t>2015</t>
  </si>
  <si>
    <t>Bulgária</t>
  </si>
  <si>
    <t>2016</t>
  </si>
  <si>
    <t>Japão</t>
  </si>
  <si>
    <t>2017</t>
  </si>
  <si>
    <t>2014</t>
  </si>
  <si>
    <t>2018</t>
  </si>
  <si>
    <t>1000 cabeças</t>
  </si>
  <si>
    <t>Efetivo Suíno</t>
  </si>
  <si>
    <t>Número de Explorações com Suínos</t>
  </si>
  <si>
    <t>Suínos com menos de 20 kg de PV</t>
  </si>
  <si>
    <t>Suínos de 20 a 50 kg de PV</t>
  </si>
  <si>
    <t>Porcos engorda (&gt; 50 kg PV)</t>
  </si>
  <si>
    <t>Varrascos</t>
  </si>
  <si>
    <t>Porcas</t>
  </si>
  <si>
    <t>Suínos com menos de 20 kg PV</t>
  </si>
  <si>
    <t>Fêmeas reprodutoras com 50 kg PV e mais</t>
  </si>
  <si>
    <t>Porcos engorda (&gt;= 50 kg PV)</t>
  </si>
  <si>
    <t>Outros suínos</t>
  </si>
  <si>
    <t>Luxemburgo</t>
  </si>
  <si>
    <t>Nº Explorações</t>
  </si>
  <si>
    <t>Coreia, República da</t>
  </si>
  <si>
    <t>Irlanda</t>
  </si>
  <si>
    <t>2020</t>
  </si>
  <si>
    <t>2019</t>
  </si>
  <si>
    <t>Preparações e conservas de suíno</t>
  </si>
  <si>
    <t>Total da carne de Suíno</t>
  </si>
  <si>
    <t>Enchidos de carne, miudezas ou sangue</t>
  </si>
  <si>
    <t>SETOR DA CARNE DE SUÍNO</t>
  </si>
  <si>
    <t>Miudezas frescas/refrig. e Carnes e miudezas salgadas ou em salmoura, secas ou fumadas de suíno</t>
  </si>
  <si>
    <t>2. Preços Médios de Importação e Exportação</t>
  </si>
  <si>
    <t>3. Destinos das Saídas UE/Países Terceiros</t>
  </si>
  <si>
    <t>4. Origens das Entradas e Destinos das Saídas</t>
  </si>
  <si>
    <t>5. Efetivo e Número de Explorações com suínos</t>
  </si>
  <si>
    <t>6. Produção</t>
  </si>
  <si>
    <t>7. Balanço de Aprovisionamento INE</t>
  </si>
  <si>
    <t>9. Indicadores de análise do Comércio Internacional</t>
  </si>
  <si>
    <t>Carnes de suíno secas, salgadas, em salmoura ou fumadas</t>
  </si>
  <si>
    <t>Presuntos (pá e perna)</t>
  </si>
  <si>
    <t>Entremeada e entrecosto (Bacon)</t>
  </si>
  <si>
    <t>Preparações e conservas de carne e miudezas de suíno</t>
  </si>
  <si>
    <t>Fiambre (pá e perna)</t>
  </si>
  <si>
    <t>Enchidos</t>
  </si>
  <si>
    <t>1. Carne de Suíno</t>
  </si>
  <si>
    <t>3. Enchidos</t>
  </si>
  <si>
    <t>2. Presunto</t>
  </si>
  <si>
    <t>Produção Certificada IGP/DOP</t>
  </si>
  <si>
    <t xml:space="preserve">Produção total </t>
  </si>
  <si>
    <t>Prod. Cert. excluindo Alheira Mirandela</t>
  </si>
  <si>
    <t>Pernas e pás 
e respetivos pedaços</t>
  </si>
  <si>
    <t xml:space="preserve">Pernas e pás </t>
  </si>
  <si>
    <t>e respetivos pedaços</t>
  </si>
  <si>
    <r>
      <rPr>
        <b/>
        <vertAlign val="superscript"/>
        <sz val="10"/>
        <rFont val="Arial"/>
        <family val="2"/>
      </rPr>
      <t>a)</t>
    </r>
    <r>
      <rPr>
        <b/>
        <sz val="10"/>
        <rFont val="Arial"/>
        <family val="2"/>
      </rPr>
      <t xml:space="preserve"> excluem-se os animais reprodutores de raça pura</t>
    </r>
  </si>
  <si>
    <r>
      <rPr>
        <b/>
        <vertAlign val="superscript"/>
        <sz val="10.5"/>
        <rFont val="Arial"/>
        <family val="2"/>
      </rPr>
      <t xml:space="preserve">b) </t>
    </r>
    <r>
      <rPr>
        <b/>
        <sz val="10.5"/>
        <rFont val="Arial"/>
        <family val="2"/>
      </rPr>
      <t>A destacar nesta categoria o presunto (da perna e da pá)</t>
    </r>
  </si>
  <si>
    <r>
      <rPr>
        <b/>
        <vertAlign val="superscript"/>
        <sz val="10.5"/>
        <rFont val="Arial"/>
        <family val="2"/>
      </rPr>
      <t xml:space="preserve">a) </t>
    </r>
    <r>
      <rPr>
        <b/>
        <sz val="10.5"/>
        <rFont val="Arial"/>
        <family val="2"/>
      </rPr>
      <t>excluem-se os animais reprodutores de raça pura</t>
    </r>
  </si>
  <si>
    <t xml:space="preserve">Carne de Suíno </t>
  </si>
  <si>
    <t xml:space="preserve">Miudezas frescas/refrig. e Carnes e miudezas salgadas ou em salmoura, secas ou fumadas de suíno </t>
  </si>
  <si>
    <t>Áustria</t>
  </si>
  <si>
    <t>Brasil</t>
  </si>
  <si>
    <t>Guiné-Bissau</t>
  </si>
  <si>
    <t>Itália</t>
  </si>
  <si>
    <t>Moçambique</t>
  </si>
  <si>
    <t>São Tomé e Príncipe</t>
  </si>
  <si>
    <t>Malta</t>
  </si>
  <si>
    <t>Produção Certificada IGP</t>
  </si>
  <si>
    <t>2. Presunto e Paleta</t>
  </si>
  <si>
    <t xml:space="preserve">3. Enchidos </t>
  </si>
  <si>
    <t xml:space="preserve"> Produção Certificada DOP/IGP</t>
  </si>
  <si>
    <t>8. Produção Certificada DOP/IGP</t>
  </si>
  <si>
    <t xml:space="preserve">Setor da Carne de Suíno - Comércio Internacional </t>
  </si>
  <si>
    <t>Setor da Carne de Suíno - Preços Médios de Importação e Exportação (EUR/Kg)</t>
  </si>
  <si>
    <t>Setor da Carne de Suíno - Destinos das Saídas - UE e Países Terceiros (PT)</t>
  </si>
  <si>
    <t>Códigos NC: Animais vivos: 01039; Carne: 0203; Miudezas e Carnes e miudezas</t>
  </si>
  <si>
    <t>salgadas ou em salmoura, secas ou fumadas: 02063, 02064, 02101 e 0210994;</t>
  </si>
  <si>
    <t>Toucinho: 020910; Preparações e conservas: 16024; Enchidos: 1601</t>
  </si>
  <si>
    <t>Toucinho de porco</t>
  </si>
  <si>
    <t>Carne de suíno fresca/refrigerada</t>
  </si>
  <si>
    <t>China, República Popular da</t>
  </si>
  <si>
    <t>Estónia</t>
  </si>
  <si>
    <t>Lituânia</t>
  </si>
  <si>
    <t>Reino Unido (não inc. Irlanda do Norte)</t>
  </si>
  <si>
    <t>Canadá</t>
  </si>
  <si>
    <t>São Bartolomeu</t>
  </si>
  <si>
    <t>Timor-Leste</t>
  </si>
  <si>
    <t>Reino Unido (Irlanda Norte)</t>
  </si>
  <si>
    <r>
      <t xml:space="preserve">Suínos vivos </t>
    </r>
    <r>
      <rPr>
        <b/>
        <sz val="11"/>
        <color indexed="56"/>
        <rFont val="Arial"/>
        <family val="2"/>
      </rPr>
      <t>(exceto reprodutores raça pura)</t>
    </r>
  </si>
  <si>
    <t>2022*</t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</si>
  <si>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</si>
  <si>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</si>
  <si>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 xml:space="preserve">Suínos vivos </t>
    </r>
    <r>
      <rPr>
        <b/>
        <vertAlign val="superscript"/>
        <sz val="10"/>
        <color rgb="FF808000"/>
        <rFont val="Arial"/>
        <family val="2"/>
      </rPr>
      <t>a)</t>
    </r>
  </si>
  <si>
    <r>
      <t xml:space="preserve">Quantidade
</t>
    </r>
    <r>
      <rPr>
        <sz val="10"/>
        <color rgb="FF808000"/>
        <rFont val="Arial"/>
        <family val="2"/>
      </rPr>
      <t>(1000 Unidades)</t>
    </r>
  </si>
  <si>
    <r>
      <t xml:space="preserve">Miudezas frescas/refrig. e Carnes e miudezas salgadas ou em salmoura, secas ou fumadas de suíno </t>
    </r>
    <r>
      <rPr>
        <b/>
        <vertAlign val="superscript"/>
        <sz val="9.5"/>
        <color rgb="FF808000"/>
        <rFont val="Arial"/>
        <family val="2"/>
      </rPr>
      <t>b)</t>
    </r>
  </si>
  <si>
    <r>
      <t xml:space="preserve">Produção Indígena Bruta </t>
    </r>
    <r>
      <rPr>
        <b/>
        <vertAlign val="superscript"/>
        <sz val="10"/>
        <color rgb="FF808000"/>
        <rFont val="Arial"/>
        <family val="2"/>
      </rPr>
      <t>a)</t>
    </r>
  </si>
  <si>
    <r>
      <t>10</t>
    </r>
    <r>
      <rPr>
        <vertAlign val="superscript"/>
        <sz val="9"/>
        <color rgb="FF808000"/>
        <rFont val="Arial"/>
        <family val="2"/>
      </rPr>
      <t>3</t>
    </r>
    <r>
      <rPr>
        <sz val="9"/>
        <color rgb="FF808000"/>
        <rFont val="Arial"/>
        <family val="2"/>
      </rPr>
      <t xml:space="preserve"> tonelada</t>
    </r>
  </si>
  <si>
    <r>
      <t xml:space="preserve">Comércio Internacional - Entradas </t>
    </r>
    <r>
      <rPr>
        <b/>
        <vertAlign val="superscript"/>
        <sz val="10"/>
        <color rgb="FF808000"/>
        <rFont val="Arial"/>
        <family val="2"/>
      </rPr>
      <t>b)</t>
    </r>
  </si>
  <si>
    <r>
      <t xml:space="preserve">Comércio Internacional - Saídas </t>
    </r>
    <r>
      <rPr>
        <b/>
        <vertAlign val="superscript"/>
        <sz val="10"/>
        <color rgb="FF808000"/>
        <rFont val="Arial"/>
        <family val="2"/>
      </rPr>
      <t>b)</t>
    </r>
  </si>
  <si>
    <t>atualizado em: out/2023</t>
  </si>
  <si>
    <r>
      <t>Preparações e conservas de suíno</t>
    </r>
    <r>
      <rPr>
        <b/>
        <sz val="12"/>
        <color rgb="FF808000"/>
        <rFont val="Arial"/>
        <family val="2"/>
      </rPr>
      <t xml:space="preserve"> </t>
    </r>
    <r>
      <rPr>
        <b/>
        <vertAlign val="superscript"/>
        <sz val="11"/>
        <color rgb="FF808000"/>
        <rFont val="Arial"/>
        <family val="2"/>
      </rPr>
      <t>b)</t>
    </r>
  </si>
  <si>
    <t>Principais destinos das Saídas - 2022</t>
  </si>
  <si>
    <t>Principais origens das Entradas - 2022</t>
  </si>
  <si>
    <t>Finlândia</t>
  </si>
  <si>
    <t>Roménia</t>
  </si>
  <si>
    <t>Tailândia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</si>
</sst>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"/>
    <numFmt numFmtId="165" formatCode="#,##0.0"/>
    <numFmt numFmtId="166" formatCode="#,##0.000"/>
    <numFmt numFmtId="167" formatCode="#,##0.0000"/>
    <numFmt numFmtId="168" formatCode="#,##0.00000"/>
    <numFmt numFmtId="169" formatCode="_-* #,##0\ _€_-;\-* #,##0\ _€_-;_-* &quot;-&quot;??\ _€_-;_-@_-"/>
  </numFmts>
  <fonts count="35" x14ac:knownFonts="1">
    <font>
      <sz val="10"/>
      <name val="Arial"/>
      <family val="2"/>
    </font>
    <font>
      <b/>
      <sz val="10"/>
      <color indexed="60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60"/>
      <name val="Arial"/>
      <family val="2"/>
    </font>
    <font>
      <sz val="9.5"/>
      <name val="Arial"/>
      <family val="2"/>
    </font>
    <font>
      <sz val="10"/>
      <name val="Arial"/>
      <family val="2"/>
    </font>
    <font>
      <sz val="10"/>
      <color theme="1" tint="0.249977111117893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vertAlign val="superscript"/>
      <sz val="8.5"/>
      <name val="Arial"/>
      <family val="2"/>
    </font>
    <font>
      <sz val="8.5"/>
      <name val="Arial"/>
      <family val="2"/>
    </font>
    <font>
      <sz val="9"/>
      <name val="Calibri"/>
      <family val="2"/>
      <scheme val="minor"/>
    </font>
    <font>
      <b/>
      <sz val="11"/>
      <color indexed="56"/>
      <name val="Arial"/>
      <family val="2"/>
    </font>
    <font>
      <b/>
      <sz val="10.5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b/>
      <sz val="13"/>
      <color indexed="56"/>
      <name val="Arial"/>
      <family val="2"/>
    </font>
    <font>
      <sz val="16"/>
      <name val="Arial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b/>
      <vertAlign val="superscript"/>
      <sz val="10"/>
      <color rgb="FF808000"/>
      <name val="Arial"/>
      <family val="2"/>
    </font>
    <font>
      <b/>
      <sz val="9.5"/>
      <color rgb="FF808000"/>
      <name val="Arial"/>
      <family val="2"/>
    </font>
    <font>
      <b/>
      <vertAlign val="superscript"/>
      <sz val="9.5"/>
      <color rgb="FF808000"/>
      <name val="Arial"/>
      <family val="2"/>
    </font>
    <font>
      <sz val="9"/>
      <color rgb="FF808000"/>
      <name val="Arial"/>
      <family val="2"/>
    </font>
    <font>
      <vertAlign val="superscript"/>
      <sz val="9"/>
      <color rgb="FF808000"/>
      <name val="Arial"/>
      <family val="2"/>
    </font>
    <font>
      <b/>
      <vertAlign val="superscript"/>
      <sz val="11"/>
      <color rgb="FF808000"/>
      <name val="Arial"/>
      <family val="2"/>
    </font>
    <font>
      <b/>
      <sz val="12"/>
      <color rgb="FF808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 style="thin">
        <color indexed="47"/>
      </top>
      <bottom style="hair">
        <color indexed="47"/>
      </bottom>
      <diagonal/>
    </border>
    <border>
      <left/>
      <right/>
      <top style="hair">
        <color theme="9" tint="0.39991454817346722"/>
      </top>
      <bottom style="hair">
        <color theme="9" tint="0.39994506668294322"/>
      </bottom>
      <diagonal/>
    </border>
    <border>
      <left/>
      <right/>
      <top/>
      <bottom style="thin">
        <color theme="9" tint="0.59996337778862885"/>
      </bottom>
      <diagonal/>
    </border>
    <border>
      <left/>
      <right/>
      <top style="thin">
        <color theme="9" tint="0.59996337778862885"/>
      </top>
      <bottom/>
      <diagonal/>
    </border>
    <border>
      <left/>
      <right/>
      <top style="hair">
        <color theme="9" tint="0.39994506668294322"/>
      </top>
      <bottom/>
      <diagonal/>
    </border>
    <border>
      <left/>
      <right/>
      <top style="thin">
        <color theme="9" tint="0.39991454817346722"/>
      </top>
      <bottom/>
      <diagonal/>
    </border>
    <border>
      <left/>
      <right/>
      <top/>
      <bottom style="thin">
        <color theme="9" tint="0.39988402966399123"/>
      </bottom>
      <diagonal/>
    </border>
    <border>
      <left/>
      <right/>
      <top style="thin">
        <color theme="9" tint="0.39985351115451523"/>
      </top>
      <bottom style="thin">
        <color theme="9" tint="0.39988402966399123"/>
      </bottom>
      <diagonal/>
    </border>
  </borders>
  <cellStyleXfs count="8">
    <xf numFmtId="0" fontId="0" fillId="0" borderId="0"/>
    <xf numFmtId="0" fontId="2" fillId="0" borderId="0" applyNumberFormat="0" applyFill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1" fillId="2" borderId="0" applyNumberFormat="0" applyProtection="0">
      <alignment horizontal="center" vertical="center"/>
    </xf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24">
    <xf numFmtId="0" fontId="0" fillId="0" borderId="0" xfId="0"/>
    <xf numFmtId="0" fontId="3" fillId="0" borderId="0" xfId="3" applyNumberFormat="1" applyFont="1" applyFill="1" applyBorder="1" applyAlignment="1" applyProtection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0" xfId="4" applyNumberFormat="1" applyFont="1" applyBorder="1" applyProtection="1">
      <alignment horizontal="center" vertical="center"/>
    </xf>
    <xf numFmtId="0" fontId="5" fillId="2" borderId="0" xfId="4" applyNumberFormat="1" applyFont="1" applyBorder="1" applyProtection="1">
      <alignment horizontal="center" vertical="center"/>
    </xf>
    <xf numFmtId="0" fontId="1" fillId="2" borderId="0" xfId="4" applyNumberFormat="1" applyFont="1" applyBorder="1" applyAlignment="1" applyProtection="1">
      <alignment vertical="center"/>
    </xf>
    <xf numFmtId="0" fontId="1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3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4" applyNumberFormat="1" applyFont="1" applyBorder="1" applyAlignment="1" applyProtection="1">
      <alignment horizontal="right" vertical="center" wrapText="1"/>
    </xf>
    <xf numFmtId="3" fontId="0" fillId="3" borderId="0" xfId="0" applyNumberFormat="1" applyFill="1" applyBorder="1" applyAlignment="1">
      <alignment vertical="center"/>
    </xf>
    <xf numFmtId="0" fontId="6" fillId="3" borderId="3" xfId="0" applyNumberFormat="1" applyFont="1" applyFill="1" applyBorder="1" applyAlignment="1" applyProtection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5" fontId="0" fillId="3" borderId="4" xfId="0" applyNumberForma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1" fillId="2" borderId="0" xfId="4" quotePrefix="1" applyNumberFormat="1" applyFont="1" applyBorder="1" applyAlignment="1" applyProtection="1">
      <alignment horizontal="right" vertical="center"/>
    </xf>
    <xf numFmtId="0" fontId="4" fillId="0" borderId="0" xfId="2" quotePrefix="1" applyNumberFormat="1" applyFont="1" applyFill="1" applyBorder="1" applyAlignment="1" applyProtection="1">
      <alignment horizontal="left" vertical="center"/>
    </xf>
    <xf numFmtId="0" fontId="4" fillId="0" borderId="0" xfId="0" quotePrefix="1" applyFont="1" applyAlignment="1">
      <alignment horizontal="left" vertical="center"/>
    </xf>
    <xf numFmtId="3" fontId="0" fillId="4" borderId="0" xfId="0" applyNumberForma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4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0" fontId="13" fillId="0" borderId="0" xfId="0" applyFont="1"/>
    <xf numFmtId="0" fontId="14" fillId="7" borderId="0" xfId="5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0" fontId="6" fillId="0" borderId="0" xfId="0" quotePrefix="1" applyNumberFormat="1" applyFont="1" applyFill="1" applyAlignment="1" applyProtection="1">
      <alignment horizontal="left" vertical="center"/>
    </xf>
    <xf numFmtId="165" fontId="0" fillId="0" borderId="0" xfId="0" applyNumberFormat="1" applyBorder="1" applyAlignment="1">
      <alignment vertical="center"/>
    </xf>
    <xf numFmtId="0" fontId="6" fillId="3" borderId="0" xfId="0" quotePrefix="1" applyNumberFormat="1" applyFont="1" applyFill="1" applyAlignment="1" applyProtection="1">
      <alignment horizontal="left" vertical="center"/>
    </xf>
    <xf numFmtId="165" fontId="0" fillId="3" borderId="0" xfId="0" applyNumberFormat="1" applyFill="1" applyBorder="1" applyAlignment="1">
      <alignment horizontal="right" vertical="center"/>
    </xf>
    <xf numFmtId="0" fontId="0" fillId="0" borderId="0" xfId="0" quotePrefix="1" applyFont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0" fillId="4" borderId="0" xfId="0" applyNumberFormat="1" applyFill="1" applyBorder="1" applyAlignment="1">
      <alignment horizontal="right" vertical="center"/>
    </xf>
    <xf numFmtId="3" fontId="16" fillId="3" borderId="3" xfId="0" applyNumberFormat="1" applyFont="1" applyFill="1" applyBorder="1" applyAlignment="1">
      <alignment vertical="center"/>
    </xf>
    <xf numFmtId="0" fontId="17" fillId="0" borderId="0" xfId="0" quotePrefix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top"/>
    </xf>
    <xf numFmtId="164" fontId="0" fillId="0" borderId="0" xfId="0" applyNumberFormat="1" applyAlignment="1">
      <alignment vertical="center"/>
    </xf>
    <xf numFmtId="0" fontId="1" fillId="2" borderId="0" xfId="4" applyNumberFormat="1" applyFont="1" applyBorder="1" applyAlignment="1" applyProtection="1">
      <alignment horizontal="center" vertical="center"/>
    </xf>
    <xf numFmtId="0" fontId="5" fillId="2" borderId="0" xfId="4" applyNumberFormat="1" applyFont="1" applyBorder="1" applyAlignment="1" applyProtection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3" fontId="0" fillId="4" borderId="7" xfId="0" applyNumberFormat="1" applyFill="1" applyBorder="1" applyAlignment="1">
      <alignment vertical="center"/>
    </xf>
    <xf numFmtId="3" fontId="0" fillId="4" borderId="7" xfId="0" applyNumberFormat="1" applyFill="1" applyBorder="1" applyAlignment="1">
      <alignment horizontal="right" vertical="center"/>
    </xf>
    <xf numFmtId="0" fontId="0" fillId="0" borderId="0" xfId="0" quotePrefix="1" applyFont="1" applyBorder="1" applyAlignment="1">
      <alignment vertical="center" wrapText="1"/>
    </xf>
    <xf numFmtId="0" fontId="8" fillId="0" borderId="0" xfId="0" quotePrefix="1" applyFont="1" applyBorder="1" applyAlignment="1">
      <alignment vertical="center" wrapText="1"/>
    </xf>
    <xf numFmtId="9" fontId="0" fillId="0" borderId="0" xfId="6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3" fontId="0" fillId="8" borderId="0" xfId="0" applyNumberFormat="1" applyFill="1" applyBorder="1" applyAlignment="1">
      <alignment vertical="center"/>
    </xf>
    <xf numFmtId="0" fontId="3" fillId="6" borderId="0" xfId="3" applyNumberFormat="1" applyFont="1" applyFill="1" applyBorder="1" applyAlignment="1" applyProtection="1">
      <alignment vertical="center"/>
    </xf>
    <xf numFmtId="0" fontId="3" fillId="6" borderId="0" xfId="3" applyNumberFormat="1" applyFill="1" applyBorder="1" applyAlignment="1" applyProtection="1">
      <alignment vertical="center"/>
    </xf>
    <xf numFmtId="0" fontId="3" fillId="6" borderId="0" xfId="3" quotePrefix="1" applyNumberFormat="1" applyFill="1" applyBorder="1" applyAlignment="1" applyProtection="1">
      <alignment horizontal="left" vertical="center"/>
    </xf>
    <xf numFmtId="0" fontId="15" fillId="7" borderId="0" xfId="5" applyFont="1" applyFill="1" applyAlignment="1">
      <alignment horizontal="left" vertical="center" wrapText="1"/>
    </xf>
    <xf numFmtId="4" fontId="0" fillId="3" borderId="8" xfId="0" applyNumberFormat="1" applyFont="1" applyFill="1" applyBorder="1" applyAlignment="1">
      <alignment vertical="center"/>
    </xf>
    <xf numFmtId="4" fontId="0" fillId="0" borderId="9" xfId="0" applyNumberFormat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8" borderId="9" xfId="0" applyNumberFormat="1" applyFill="1" applyBorder="1" applyAlignment="1">
      <alignment vertical="center"/>
    </xf>
    <xf numFmtId="4" fontId="0" fillId="9" borderId="8" xfId="0" applyNumberFormat="1" applyFon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8" borderId="5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0" fontId="0" fillId="0" borderId="0" xfId="0" applyFill="1"/>
    <xf numFmtId="3" fontId="0" fillId="4" borderId="10" xfId="0" applyNumberFormat="1" applyFill="1" applyBorder="1" applyAlignment="1">
      <alignment vertical="center"/>
    </xf>
    <xf numFmtId="3" fontId="0" fillId="4" borderId="10" xfId="0" applyNumberFormat="1" applyFill="1" applyBorder="1" applyAlignment="1">
      <alignment horizontal="right" vertical="center"/>
    </xf>
    <xf numFmtId="165" fontId="0" fillId="0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3" fontId="0" fillId="0" borderId="5" xfId="0" applyNumberFormat="1" applyFont="1" applyFill="1" applyBorder="1" applyAlignment="1">
      <alignment horizontal="right" vertical="center"/>
    </xf>
    <xf numFmtId="3" fontId="0" fillId="3" borderId="0" xfId="0" applyNumberForma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4" applyNumberFormat="1" applyFont="1" applyFill="1" applyBorder="1" applyAlignment="1" applyProtection="1">
      <alignment horizontal="center" vertical="center"/>
    </xf>
    <xf numFmtId="0" fontId="1" fillId="0" borderId="0" xfId="4" applyNumberFormat="1" applyFont="1" applyFill="1" applyBorder="1" applyAlignment="1" applyProtection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4" fontId="11" fillId="0" borderId="2" xfId="0" applyNumberFormat="1" applyFont="1" applyBorder="1" applyAlignment="1">
      <alignment vertical="center"/>
    </xf>
    <xf numFmtId="166" fontId="11" fillId="0" borderId="2" xfId="0" applyNumberFormat="1" applyFont="1" applyBorder="1" applyAlignment="1">
      <alignment vertical="center"/>
    </xf>
    <xf numFmtId="167" fontId="11" fillId="0" borderId="2" xfId="0" applyNumberFormat="1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3" fontId="0" fillId="3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quotePrefix="1" applyNumberFormat="1" applyFont="1" applyFill="1" applyBorder="1" applyAlignment="1" applyProtection="1">
      <alignment horizontal="left" vertical="center"/>
    </xf>
    <xf numFmtId="3" fontId="16" fillId="0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horizontal="right" vertical="center"/>
    </xf>
    <xf numFmtId="3" fontId="0" fillId="4" borderId="11" xfId="0" applyNumberFormat="1" applyFill="1" applyBorder="1" applyAlignment="1">
      <alignment vertical="center"/>
    </xf>
    <xf numFmtId="3" fontId="0" fillId="4" borderId="11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4" borderId="13" xfId="0" applyNumberFormat="1" applyFill="1" applyBorder="1" applyAlignment="1">
      <alignment vertical="center"/>
    </xf>
    <xf numFmtId="3" fontId="0" fillId="4" borderId="13" xfId="0" applyNumberForma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3" fontId="7" fillId="0" borderId="2" xfId="0" applyNumberFormat="1" applyFont="1" applyFill="1" applyBorder="1" applyAlignment="1">
      <alignment vertical="center"/>
    </xf>
    <xf numFmtId="3" fontId="16" fillId="3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left" vertical="center" wrapText="1"/>
    </xf>
    <xf numFmtId="0" fontId="10" fillId="0" borderId="0" xfId="4" applyNumberFormat="1" applyFont="1" applyFill="1" applyBorder="1" applyAlignment="1" applyProtection="1">
      <alignment horizontal="right" vertical="center" wrapText="1"/>
    </xf>
    <xf numFmtId="3" fontId="0" fillId="0" borderId="0" xfId="0" applyNumberFormat="1" applyFill="1" applyAlignment="1">
      <alignment vertical="center"/>
    </xf>
    <xf numFmtId="0" fontId="24" fillId="0" borderId="0" xfId="0" applyFont="1" applyAlignment="1">
      <alignment vertical="center"/>
    </xf>
    <xf numFmtId="169" fontId="0" fillId="0" borderId="0" xfId="7" applyNumberFormat="1" applyFont="1" applyAlignment="1">
      <alignment vertical="center"/>
    </xf>
    <xf numFmtId="1" fontId="25" fillId="0" borderId="0" xfId="0" applyNumberFormat="1" applyFont="1" applyFill="1" applyAlignment="1">
      <alignment vertical="center"/>
    </xf>
    <xf numFmtId="0" fontId="3" fillId="0" borderId="0" xfId="3" applyNumberFormat="1" applyFont="1" applyFill="1" applyBorder="1" applyAlignment="1" applyProtection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27" fillId="0" borderId="0" xfId="1" applyNumberFormat="1" applyFont="1" applyFill="1" applyBorder="1" applyProtection="1">
      <alignment vertical="center"/>
    </xf>
    <xf numFmtId="0" fontId="27" fillId="0" borderId="0" xfId="0" applyFont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7" fillId="3" borderId="2" xfId="0" applyFont="1" applyFill="1" applyBorder="1" applyAlignment="1">
      <alignment vertical="center"/>
    </xf>
    <xf numFmtId="0" fontId="27" fillId="0" borderId="5" xfId="1" applyNumberFormat="1" applyFont="1" applyFill="1" applyBorder="1" applyProtection="1">
      <alignment vertical="center"/>
    </xf>
    <xf numFmtId="0" fontId="27" fillId="8" borderId="5" xfId="1" applyNumberFormat="1" applyFont="1" applyFill="1" applyBorder="1" applyProtection="1">
      <alignment vertical="center"/>
    </xf>
    <xf numFmtId="0" fontId="27" fillId="8" borderId="0" xfId="0" applyFont="1" applyFill="1" applyBorder="1" applyAlignment="1">
      <alignment vertical="center"/>
    </xf>
    <xf numFmtId="0" fontId="27" fillId="8" borderId="0" xfId="1" applyNumberFormat="1" applyFont="1" applyFill="1" applyBorder="1" applyProtection="1">
      <alignment vertical="center"/>
    </xf>
    <xf numFmtId="0" fontId="27" fillId="0" borderId="0" xfId="1" applyNumberFormat="1" applyFont="1" applyFill="1" applyBorder="1" applyAlignment="1" applyProtection="1">
      <alignment vertical="center"/>
    </xf>
    <xf numFmtId="0" fontId="27" fillId="3" borderId="8" xfId="0" applyFont="1" applyFill="1" applyBorder="1" applyAlignment="1">
      <alignment vertical="center"/>
    </xf>
    <xf numFmtId="0" fontId="27" fillId="0" borderId="9" xfId="1" applyNumberFormat="1" applyFont="1" applyFill="1" applyBorder="1" applyAlignment="1" applyProtection="1">
      <alignment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7" fillId="0" borderId="0" xfId="1" applyNumberFormat="1" applyFont="1" applyFill="1" applyProtection="1">
      <alignment vertical="center"/>
    </xf>
    <xf numFmtId="0" fontId="31" fillId="0" borderId="4" xfId="0" quotePrefix="1" applyFont="1" applyBorder="1" applyAlignment="1">
      <alignment horizontal="left" vertical="center"/>
    </xf>
    <xf numFmtId="0" fontId="27" fillId="0" borderId="4" xfId="0" applyFont="1" applyBorder="1" applyAlignment="1">
      <alignment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26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quotePrefix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quotePrefix="1" applyFont="1" applyBorder="1" applyAlignment="1">
      <alignment vertical="center"/>
    </xf>
    <xf numFmtId="0" fontId="26" fillId="4" borderId="7" xfId="0" quotePrefix="1" applyFont="1" applyFill="1" applyBorder="1" applyAlignment="1">
      <alignment vertical="center"/>
    </xf>
    <xf numFmtId="0" fontId="27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6" fillId="4" borderId="0" xfId="0" quotePrefix="1" applyFont="1" applyFill="1" applyBorder="1" applyAlignment="1">
      <alignment horizontal="left" vertical="center" indent="2"/>
    </xf>
    <xf numFmtId="0" fontId="26" fillId="0" borderId="8" xfId="0" applyFont="1" applyBorder="1" applyAlignment="1">
      <alignment horizontal="left" vertical="center" indent="2"/>
    </xf>
    <xf numFmtId="0" fontId="27" fillId="0" borderId="8" xfId="0" applyFont="1" applyBorder="1" applyAlignment="1">
      <alignment horizontal="center" vertical="center"/>
    </xf>
    <xf numFmtId="0" fontId="26" fillId="4" borderId="11" xfId="0" quotePrefix="1" applyFont="1" applyFill="1" applyBorder="1" applyAlignment="1">
      <alignment horizontal="left" vertical="center"/>
    </xf>
    <xf numFmtId="0" fontId="27" fillId="4" borderId="11" xfId="0" applyFont="1" applyFill="1" applyBorder="1" applyAlignment="1">
      <alignment horizontal="center" vertical="center"/>
    </xf>
    <xf numFmtId="0" fontId="26" fillId="0" borderId="0" xfId="0" quotePrefix="1" applyFont="1" applyFill="1" applyBorder="1" applyAlignment="1">
      <alignment horizontal="left" vertical="center" indent="2"/>
    </xf>
    <xf numFmtId="0" fontId="26" fillId="0" borderId="0" xfId="0" applyFont="1" applyBorder="1" applyAlignment="1">
      <alignment horizontal="left" vertical="center" indent="2"/>
    </xf>
    <xf numFmtId="0" fontId="26" fillId="4" borderId="10" xfId="0" quotePrefix="1" applyFont="1" applyFill="1" applyBorder="1" applyAlignment="1">
      <alignment horizontal="left" vertical="center"/>
    </xf>
    <xf numFmtId="0" fontId="27" fillId="4" borderId="10" xfId="0" applyFont="1" applyFill="1" applyBorder="1" applyAlignment="1">
      <alignment horizontal="center" vertical="center"/>
    </xf>
    <xf numFmtId="0" fontId="26" fillId="0" borderId="12" xfId="0" quotePrefix="1" applyFont="1" applyFill="1" applyBorder="1" applyAlignment="1">
      <alignment horizontal="left" vertical="center" indent="2"/>
    </xf>
    <xf numFmtId="0" fontId="27" fillId="0" borderId="12" xfId="0" applyFont="1" applyFill="1" applyBorder="1" applyAlignment="1">
      <alignment horizontal="center" vertical="center"/>
    </xf>
    <xf numFmtId="0" fontId="26" fillId="4" borderId="13" xfId="0" quotePrefix="1" applyFont="1" applyFill="1" applyBorder="1" applyAlignment="1">
      <alignment horizontal="left" vertical="center"/>
    </xf>
    <xf numFmtId="0" fontId="27" fillId="4" borderId="13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6" fillId="4" borderId="0" xfId="0" quotePrefix="1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vertical="center"/>
    </xf>
    <xf numFmtId="0" fontId="31" fillId="5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6" fillId="3" borderId="0" xfId="0" quotePrefix="1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6" fillId="0" borderId="9" xfId="0" quotePrefix="1" applyNumberFormat="1" applyFont="1" applyFill="1" applyBorder="1" applyAlignment="1" applyProtection="1">
      <alignment horizontal="left" vertical="center"/>
    </xf>
    <xf numFmtId="0" fontId="27" fillId="0" borderId="9" xfId="1" applyNumberFormat="1" applyFont="1" applyFill="1" applyBorder="1" applyAlignment="1" applyProtection="1">
      <alignment horizontal="center" vertical="center"/>
    </xf>
    <xf numFmtId="0" fontId="26" fillId="3" borderId="0" xfId="0" quotePrefix="1" applyNumberFormat="1" applyFont="1" applyFill="1" applyAlignment="1" applyProtection="1">
      <alignment horizontal="left" vertical="center"/>
    </xf>
    <xf numFmtId="0" fontId="27" fillId="3" borderId="0" xfId="1" applyNumberFormat="1" applyFont="1" applyFill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vertical="center"/>
    </xf>
    <xf numFmtId="0" fontId="27" fillId="0" borderId="2" xfId="1" applyNumberFormat="1" applyFont="1" applyFill="1" applyBorder="1" applyAlignment="1" applyProtection="1">
      <alignment horizontal="center" vertical="center"/>
    </xf>
    <xf numFmtId="0" fontId="26" fillId="0" borderId="5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26" fillId="0" borderId="1" xfId="0" applyNumberFormat="1" applyFont="1" applyFill="1" applyBorder="1" applyAlignment="1" applyProtection="1">
      <alignment vertical="center"/>
    </xf>
    <xf numFmtId="0" fontId="27" fillId="0" borderId="1" xfId="1" applyNumberFormat="1" applyFont="1" applyFill="1" applyBorder="1" applyAlignment="1" applyProtection="1">
      <alignment horizontal="center" vertical="center"/>
    </xf>
    <xf numFmtId="0" fontId="26" fillId="3" borderId="4" xfId="0" applyFont="1" applyFill="1" applyBorder="1" applyAlignment="1">
      <alignment vertical="center"/>
    </xf>
    <xf numFmtId="0" fontId="27" fillId="3" borderId="4" xfId="0" applyFont="1" applyFill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quotePrefix="1" applyFont="1" applyBorder="1" applyAlignment="1">
      <alignment horizontal="center" vertical="center" wrapText="1"/>
    </xf>
    <xf numFmtId="0" fontId="26" fillId="0" borderId="0" xfId="0" quotePrefix="1" applyFont="1" applyBorder="1" applyAlignment="1">
      <alignment horizontal="center" vertical="center" wrapText="1"/>
    </xf>
    <xf numFmtId="0" fontId="26" fillId="0" borderId="2" xfId="0" quotePrefix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4" xfId="0" quotePrefix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8" borderId="9" xfId="0" applyFont="1" applyFill="1" applyBorder="1" applyAlignment="1">
      <alignment horizontal="center" vertical="center" wrapText="1"/>
    </xf>
    <xf numFmtId="0" fontId="26" fillId="8" borderId="8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169" fontId="0" fillId="0" borderId="0" xfId="0" applyNumberFormat="1" applyAlignment="1">
      <alignment vertical="center"/>
    </xf>
  </cellXfs>
  <cellStyles count="8"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  <cellStyle name="Percentagem" xfId="6" builtinId="5"/>
    <cellStyle name="Vírgula" xfId="7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Carne de suíno fresca/refrig. 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1795202159641696"/>
          <c:y val="3.1601876304391884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7114773317287E-2"/>
          <c:y val="0.13819108046457521"/>
          <c:w val="0.87050906003258166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'2'!$C$3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'2'!$D$3:$P$3</c:f>
              <c:numCache>
                <c:formatCode>#,##0.00</c:formatCode>
                <c:ptCount val="13"/>
                <c:pt idx="0">
                  <c:v>2.0711655147630905</c:v>
                </c:pt>
                <c:pt idx="1">
                  <c:v>2.0867131736721745</c:v>
                </c:pt>
                <c:pt idx="2">
                  <c:v>2.2117841979774653</c:v>
                </c:pt>
                <c:pt idx="3">
                  <c:v>2.3667091705823795</c:v>
                </c:pt>
                <c:pt idx="4">
                  <c:v>2.3670520058354887</c:v>
                </c:pt>
                <c:pt idx="5">
                  <c:v>2.2659598344108094</c:v>
                </c:pt>
                <c:pt idx="6">
                  <c:v>2.416865164580686</c:v>
                </c:pt>
                <c:pt idx="7">
                  <c:v>2.7454124431909741</c:v>
                </c:pt>
                <c:pt idx="8">
                  <c:v>2.5721178378563656</c:v>
                </c:pt>
                <c:pt idx="9">
                  <c:v>2.9405480358325597</c:v>
                </c:pt>
                <c:pt idx="10">
                  <c:v>3.0492741739167326</c:v>
                </c:pt>
                <c:pt idx="11">
                  <c:v>3.0510753346023805</c:v>
                </c:pt>
                <c:pt idx="12">
                  <c:v>3.5115748635697654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'2'!$C$4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'2'!$D$4:$P$4</c:f>
              <c:numCache>
                <c:formatCode>#,##0.00</c:formatCode>
                <c:ptCount val="13"/>
                <c:pt idx="0">
                  <c:v>2.7032671568238165</c:v>
                </c:pt>
                <c:pt idx="1">
                  <c:v>2.5828794475310803</c:v>
                </c:pt>
                <c:pt idx="2">
                  <c:v>2.4940887133169758</c:v>
                </c:pt>
                <c:pt idx="3">
                  <c:v>2.5185032789046637</c:v>
                </c:pt>
                <c:pt idx="4">
                  <c:v>2.5662137313296345</c:v>
                </c:pt>
                <c:pt idx="5">
                  <c:v>2.1451411639244924</c:v>
                </c:pt>
                <c:pt idx="6">
                  <c:v>1.9925136075604357</c:v>
                </c:pt>
                <c:pt idx="7">
                  <c:v>2.4699958180649015</c:v>
                </c:pt>
                <c:pt idx="8">
                  <c:v>2.4021660468143686</c:v>
                </c:pt>
                <c:pt idx="9">
                  <c:v>2.5646807465468622</c:v>
                </c:pt>
                <c:pt idx="10">
                  <c:v>2.4551482972265286</c:v>
                </c:pt>
                <c:pt idx="11">
                  <c:v>2.4530395340121403</c:v>
                </c:pt>
                <c:pt idx="12">
                  <c:v>2.7426852112093325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915904"/>
        <c:axId val="2114914272"/>
      </c:lineChart>
      <c:catAx>
        <c:axId val="21149159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1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1427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1590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64756249725"/>
          <c:h val="0.10368331944855014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Miudezas frescas/refrig. e Carnes e miudezas salgadas ou em salmoura, secas ou fumadas de suíno - Destinos das Saídas -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3683629745360884"/>
          <c:y val="1.1844558051964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7066217261114398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'3'!$D$17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'3'!$E$17:$Q$17</c:f>
              <c:numCache>
                <c:formatCode>#,##0</c:formatCode>
                <c:ptCount val="13"/>
                <c:pt idx="0">
                  <c:v>6216.6350000000002</c:v>
                </c:pt>
                <c:pt idx="1">
                  <c:v>7290.174</c:v>
                </c:pt>
                <c:pt idx="2">
                  <c:v>10362.83</c:v>
                </c:pt>
                <c:pt idx="3">
                  <c:v>9644.8989999999994</c:v>
                </c:pt>
                <c:pt idx="4">
                  <c:v>12318.789000000001</c:v>
                </c:pt>
                <c:pt idx="5">
                  <c:v>8582.8310000000001</c:v>
                </c:pt>
                <c:pt idx="6">
                  <c:v>9534.1209999999992</c:v>
                </c:pt>
                <c:pt idx="7">
                  <c:v>9523.2440000000006</c:v>
                </c:pt>
                <c:pt idx="8">
                  <c:v>10463.343999999999</c:v>
                </c:pt>
                <c:pt idx="9">
                  <c:v>10744.362999999999</c:v>
                </c:pt>
                <c:pt idx="10">
                  <c:v>10247.388999999999</c:v>
                </c:pt>
                <c:pt idx="11">
                  <c:v>9612.0040000000008</c:v>
                </c:pt>
                <c:pt idx="12">
                  <c:v>9620.2080000000005</c:v>
                </c:pt>
              </c:numCache>
            </c:numRef>
          </c:val>
          <c:smooth val="0"/>
          <c:extLst/>
        </c:ser>
        <c:ser>
          <c:idx val="0"/>
          <c:order val="1"/>
          <c:tx>
            <c:strRef>
              <c:f>'3'!$D$18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'3'!$E$18:$Q$18</c:f>
              <c:numCache>
                <c:formatCode>#,##0</c:formatCode>
                <c:ptCount val="13"/>
                <c:pt idx="0">
                  <c:v>3265.7190000000001</c:v>
                </c:pt>
                <c:pt idx="1">
                  <c:v>3100.931</c:v>
                </c:pt>
                <c:pt idx="2">
                  <c:v>2752.9319999999998</c:v>
                </c:pt>
                <c:pt idx="3">
                  <c:v>4092.029</c:v>
                </c:pt>
                <c:pt idx="4">
                  <c:v>4421.9319999999998</c:v>
                </c:pt>
                <c:pt idx="5">
                  <c:v>3684.6570000000002</c:v>
                </c:pt>
                <c:pt idx="6">
                  <c:v>4461.6260000000002</c:v>
                </c:pt>
                <c:pt idx="7">
                  <c:v>4348.6610000000001</c:v>
                </c:pt>
                <c:pt idx="8">
                  <c:v>2801.6869999999999</c:v>
                </c:pt>
                <c:pt idx="9">
                  <c:v>3133.145</c:v>
                </c:pt>
                <c:pt idx="10">
                  <c:v>3951.9989999999998</c:v>
                </c:pt>
                <c:pt idx="11">
                  <c:v>3116.84</c:v>
                </c:pt>
                <c:pt idx="12">
                  <c:v>3618.7350000000001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922976"/>
        <c:axId val="2114928416"/>
      </c:lineChart>
      <c:catAx>
        <c:axId val="211492297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2841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2297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4172952102069026"/>
          <c:y val="0.8931579726239316"/>
          <c:w val="0.49280637087417656"/>
          <c:h val="5.037947702681024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Preparações e conservas de suíno - Destinos das Saídas -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4855062827707252"/>
          <c:y val="2.7637965361451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7066217261114398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'3'!$D$31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'3'!$E$31:$Q$31</c:f>
              <c:numCache>
                <c:formatCode>#,##0</c:formatCode>
                <c:ptCount val="13"/>
                <c:pt idx="0">
                  <c:v>701.97299999999996</c:v>
                </c:pt>
                <c:pt idx="1">
                  <c:v>582.36699999999996</c:v>
                </c:pt>
                <c:pt idx="2">
                  <c:v>693.11699999999996</c:v>
                </c:pt>
                <c:pt idx="3">
                  <c:v>814.70699999999999</c:v>
                </c:pt>
                <c:pt idx="4">
                  <c:v>868.67</c:v>
                </c:pt>
                <c:pt idx="5">
                  <c:v>1695.818</c:v>
                </c:pt>
                <c:pt idx="6">
                  <c:v>3009.83</c:v>
                </c:pt>
                <c:pt idx="7">
                  <c:v>2252.1289999999999</c:v>
                </c:pt>
                <c:pt idx="8">
                  <c:v>1231.2329999999999</c:v>
                </c:pt>
                <c:pt idx="9">
                  <c:v>1713.107</c:v>
                </c:pt>
                <c:pt idx="10">
                  <c:v>1642.2239999999999</c:v>
                </c:pt>
                <c:pt idx="11">
                  <c:v>2221.712</c:v>
                </c:pt>
                <c:pt idx="12">
                  <c:v>2022.662</c:v>
                </c:pt>
              </c:numCache>
            </c:numRef>
          </c:val>
          <c:smooth val="0"/>
          <c:extLst/>
        </c:ser>
        <c:ser>
          <c:idx val="0"/>
          <c:order val="1"/>
          <c:tx>
            <c:strRef>
              <c:f>'3'!$D$32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'3'!$E$32:$Q$32</c:f>
              <c:numCache>
                <c:formatCode>#,##0</c:formatCode>
                <c:ptCount val="13"/>
                <c:pt idx="0">
                  <c:v>3307.4679999999998</c:v>
                </c:pt>
                <c:pt idx="1">
                  <c:v>5676.1480000000001</c:v>
                </c:pt>
                <c:pt idx="2">
                  <c:v>4623.8959999999997</c:v>
                </c:pt>
                <c:pt idx="3">
                  <c:v>4089.63</c:v>
                </c:pt>
                <c:pt idx="4">
                  <c:v>5217.1540000000005</c:v>
                </c:pt>
                <c:pt idx="5">
                  <c:v>3822.9059999999999</c:v>
                </c:pt>
                <c:pt idx="6">
                  <c:v>3149.402</c:v>
                </c:pt>
                <c:pt idx="7">
                  <c:v>2443.1579999999999</c:v>
                </c:pt>
                <c:pt idx="8">
                  <c:v>2095.0410000000002</c:v>
                </c:pt>
                <c:pt idx="9">
                  <c:v>2042.6559999999999</c:v>
                </c:pt>
                <c:pt idx="10">
                  <c:v>2112.09</c:v>
                </c:pt>
                <c:pt idx="11">
                  <c:v>1377.973</c:v>
                </c:pt>
                <c:pt idx="12">
                  <c:v>1603.018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921888"/>
        <c:axId val="2114930592"/>
      </c:lineChart>
      <c:catAx>
        <c:axId val="211492188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3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3059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2188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2806280172664931"/>
          <c:y val="0.89631665408582906"/>
          <c:w val="0.54942563652091747"/>
          <c:h val="5.037947702681024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Enchidos de carne, miudezas ou sangue - Destinos das Saídas -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3878868592418611"/>
          <c:y val="2.7637965361451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7066217261114398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'3'!$D$38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'3'!$E$38:$Q$38</c:f>
              <c:numCache>
                <c:formatCode>#,##0</c:formatCode>
                <c:ptCount val="13"/>
                <c:pt idx="0">
                  <c:v>2935.7649999999999</c:v>
                </c:pt>
                <c:pt idx="1">
                  <c:v>2034.085</c:v>
                </c:pt>
                <c:pt idx="2">
                  <c:v>3157.3519999999999</c:v>
                </c:pt>
                <c:pt idx="3">
                  <c:v>1932.825</c:v>
                </c:pt>
                <c:pt idx="4">
                  <c:v>2194.4119999999998</c:v>
                </c:pt>
                <c:pt idx="5">
                  <c:v>3201.6509999999998</c:v>
                </c:pt>
                <c:pt idx="6">
                  <c:v>3699.384</c:v>
                </c:pt>
                <c:pt idx="7">
                  <c:v>3793.6019999999999</c:v>
                </c:pt>
                <c:pt idx="8">
                  <c:v>3057.25</c:v>
                </c:pt>
                <c:pt idx="9">
                  <c:v>3504.4879999999998</c:v>
                </c:pt>
                <c:pt idx="10">
                  <c:v>3396.8449999999998</c:v>
                </c:pt>
                <c:pt idx="11">
                  <c:v>4030.3470000000002</c:v>
                </c:pt>
                <c:pt idx="12">
                  <c:v>3090.9520000000002</c:v>
                </c:pt>
              </c:numCache>
            </c:numRef>
          </c:val>
          <c:smooth val="0"/>
          <c:extLst/>
        </c:ser>
        <c:ser>
          <c:idx val="0"/>
          <c:order val="1"/>
          <c:tx>
            <c:strRef>
              <c:f>'3'!$D$39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'3'!$E$39:$Q$39</c:f>
              <c:numCache>
                <c:formatCode>#,##0</c:formatCode>
                <c:ptCount val="13"/>
                <c:pt idx="0">
                  <c:v>23877.918000000001</c:v>
                </c:pt>
                <c:pt idx="1">
                  <c:v>31735.35</c:v>
                </c:pt>
                <c:pt idx="2">
                  <c:v>30608.78</c:v>
                </c:pt>
                <c:pt idx="3">
                  <c:v>34746.906999999999</c:v>
                </c:pt>
                <c:pt idx="4">
                  <c:v>33280.860999999997</c:v>
                </c:pt>
                <c:pt idx="5">
                  <c:v>29390.107</c:v>
                </c:pt>
                <c:pt idx="6">
                  <c:v>20496.319</c:v>
                </c:pt>
                <c:pt idx="7">
                  <c:v>19748.101999999999</c:v>
                </c:pt>
                <c:pt idx="8">
                  <c:v>14194.281000000001</c:v>
                </c:pt>
                <c:pt idx="9">
                  <c:v>14620.196</c:v>
                </c:pt>
                <c:pt idx="10">
                  <c:v>12384.191999999999</c:v>
                </c:pt>
                <c:pt idx="11">
                  <c:v>11059.82</c:v>
                </c:pt>
                <c:pt idx="12">
                  <c:v>12414.195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919168"/>
        <c:axId val="2114925696"/>
      </c:lineChart>
      <c:catAx>
        <c:axId val="21149191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2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2569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1916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9834878666743125"/>
          <c:y val="0.89631665408582906"/>
          <c:w val="0.45766337840378563"/>
          <c:h val="5.037947702681024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Toucinho - Destinos das Saídas -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2270074982413751"/>
          <c:y val="3.9395336695519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7066217261114398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'3'!$D$24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'3'!$E$24:$Q$24</c:f>
              <c:numCache>
                <c:formatCode>#,##0</c:formatCode>
                <c:ptCount val="13"/>
                <c:pt idx="0">
                  <c:v>427.25</c:v>
                </c:pt>
                <c:pt idx="1">
                  <c:v>328.608</c:v>
                </c:pt>
                <c:pt idx="2">
                  <c:v>2324.576</c:v>
                </c:pt>
                <c:pt idx="3">
                  <c:v>4254.6019999999999</c:v>
                </c:pt>
                <c:pt idx="4">
                  <c:v>6001.4359999999997</c:v>
                </c:pt>
                <c:pt idx="5">
                  <c:v>4511.1180000000004</c:v>
                </c:pt>
                <c:pt idx="6">
                  <c:v>4460.5</c:v>
                </c:pt>
                <c:pt idx="7">
                  <c:v>3644.2179999999998</c:v>
                </c:pt>
                <c:pt idx="8">
                  <c:v>2223.5540000000001</c:v>
                </c:pt>
                <c:pt idx="9">
                  <c:v>2140.3409999999999</c:v>
                </c:pt>
                <c:pt idx="10">
                  <c:v>2105.1469999999999</c:v>
                </c:pt>
                <c:pt idx="11">
                  <c:v>1539.8610000000001</c:v>
                </c:pt>
                <c:pt idx="12">
                  <c:v>1994.5709999999999</c:v>
                </c:pt>
              </c:numCache>
            </c:numRef>
          </c:val>
          <c:smooth val="0"/>
          <c:extLst/>
        </c:ser>
        <c:ser>
          <c:idx val="0"/>
          <c:order val="1"/>
          <c:tx>
            <c:strRef>
              <c:f>'3'!$D$25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'3'!$E$25:$Q$25</c:f>
              <c:numCache>
                <c:formatCode>#,##0</c:formatCode>
                <c:ptCount val="13"/>
                <c:pt idx="0">
                  <c:v>64.72</c:v>
                </c:pt>
                <c:pt idx="1">
                  <c:v>31.986999999999998</c:v>
                </c:pt>
                <c:pt idx="2">
                  <c:v>61.771000000000001</c:v>
                </c:pt>
                <c:pt idx="3">
                  <c:v>170.12200000000001</c:v>
                </c:pt>
                <c:pt idx="4">
                  <c:v>147.71600000000001</c:v>
                </c:pt>
                <c:pt idx="5">
                  <c:v>104.65600000000001</c:v>
                </c:pt>
                <c:pt idx="6">
                  <c:v>62.213999999999999</c:v>
                </c:pt>
                <c:pt idx="7">
                  <c:v>241.48599999999999</c:v>
                </c:pt>
                <c:pt idx="8">
                  <c:v>90.712999999999994</c:v>
                </c:pt>
                <c:pt idx="9">
                  <c:v>62.465000000000003</c:v>
                </c:pt>
                <c:pt idx="10">
                  <c:v>77.352999999999994</c:v>
                </c:pt>
                <c:pt idx="11">
                  <c:v>96.233000000000004</c:v>
                </c:pt>
                <c:pt idx="12">
                  <c:v>135.22200000000001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934400"/>
        <c:axId val="2114931680"/>
      </c:lineChart>
      <c:catAx>
        <c:axId val="21149344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3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3168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3440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4172952102069026"/>
          <c:y val="0.8931579726239316"/>
          <c:w val="0.49280637087417656"/>
          <c:h val="5.037947702681024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Carne</a:t>
            </a:r>
            <a:r>
              <a:rPr lang="pt-PT" baseline="0"/>
              <a:t> de Suíno - Produção, Importação, Exportação e Consumo Aparente </a:t>
            </a:r>
            <a:r>
              <a:rPr lang="pt-PT" b="0" baseline="0"/>
              <a:t>(t)</a:t>
            </a:r>
            <a:endParaRPr lang="pt-PT" b="0"/>
          </a:p>
        </c:rich>
      </c:tx>
      <c:layout>
        <c:manualLayout>
          <c:xMode val="edge"/>
          <c:yMode val="edge"/>
          <c:x val="0.16012615636160235"/>
          <c:y val="8.377778744507765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4144060994432"/>
          <c:y val="0.11491585995640817"/>
          <c:w val="0.82683291873111164"/>
          <c:h val="0.6891042734371420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'9'!$B$5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'9'!$D$2:$P$2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'9'!$D$5:$P$5</c:f>
              <c:numCache>
                <c:formatCode>#,##0</c:formatCode>
                <c:ptCount val="13"/>
                <c:pt idx="0">
                  <c:v>110809.686</c:v>
                </c:pt>
                <c:pt idx="1">
                  <c:v>110224.79399999999</c:v>
                </c:pt>
                <c:pt idx="2">
                  <c:v>115802.30799999999</c:v>
                </c:pt>
                <c:pt idx="3">
                  <c:v>125257.933</c:v>
                </c:pt>
                <c:pt idx="4">
                  <c:v>133904.111</c:v>
                </c:pt>
                <c:pt idx="5">
                  <c:v>121631.656</c:v>
                </c:pt>
                <c:pt idx="6">
                  <c:v>106690.637</c:v>
                </c:pt>
                <c:pt idx="7">
                  <c:v>106943.046</c:v>
                </c:pt>
                <c:pt idx="8">
                  <c:v>109900.93700000001</c:v>
                </c:pt>
                <c:pt idx="9">
                  <c:v>100957.26700000001</c:v>
                </c:pt>
                <c:pt idx="10">
                  <c:v>86849.917000000001</c:v>
                </c:pt>
                <c:pt idx="11">
                  <c:v>92811.950000000012</c:v>
                </c:pt>
                <c:pt idx="12">
                  <c:v>95853.438000000009</c:v>
                </c:pt>
              </c:numCache>
            </c:numRef>
          </c:val>
        </c:ser>
        <c:ser>
          <c:idx val="2"/>
          <c:order val="2"/>
          <c:tx>
            <c:strRef>
              <c:f>'9'!$B$6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'9'!$D$2:$P$2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'9'!$D$6:$P$6</c:f>
              <c:numCache>
                <c:formatCode>#,##0</c:formatCode>
                <c:ptCount val="13"/>
                <c:pt idx="0">
                  <c:v>21531.811000000002</c:v>
                </c:pt>
                <c:pt idx="1">
                  <c:v>22497.468000000001</c:v>
                </c:pt>
                <c:pt idx="2">
                  <c:v>27859.856</c:v>
                </c:pt>
                <c:pt idx="3">
                  <c:v>32163.076000000001</c:v>
                </c:pt>
                <c:pt idx="4">
                  <c:v>41232.764000000003</c:v>
                </c:pt>
                <c:pt idx="5">
                  <c:v>40793.062999999995</c:v>
                </c:pt>
                <c:pt idx="6">
                  <c:v>50838.373</c:v>
                </c:pt>
                <c:pt idx="7">
                  <c:v>32675.393</c:v>
                </c:pt>
                <c:pt idx="8">
                  <c:v>29127.819000000003</c:v>
                </c:pt>
                <c:pt idx="9">
                  <c:v>34193.51</c:v>
                </c:pt>
                <c:pt idx="10">
                  <c:v>49130.317999999999</c:v>
                </c:pt>
                <c:pt idx="11">
                  <c:v>44897.270000000004</c:v>
                </c:pt>
                <c:pt idx="12">
                  <c:v>32430.333999999999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932224"/>
        <c:axId val="2114932768"/>
      </c:barChart>
      <c:lineChart>
        <c:grouping val="standard"/>
        <c:varyColors val="0"/>
        <c:ser>
          <c:idx val="1"/>
          <c:order val="0"/>
          <c:tx>
            <c:strRef>
              <c:f>'9'!$B$4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'9'!$D$2:$P$2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'9'!$D$4:$P$4</c:f>
              <c:numCache>
                <c:formatCode>#,##0</c:formatCode>
                <c:ptCount val="13"/>
                <c:pt idx="0">
                  <c:v>265076</c:v>
                </c:pt>
                <c:pt idx="1">
                  <c:v>264430</c:v>
                </c:pt>
                <c:pt idx="2">
                  <c:v>249719</c:v>
                </c:pt>
                <c:pt idx="3">
                  <c:v>238169</c:v>
                </c:pt>
                <c:pt idx="4">
                  <c:v>248077</c:v>
                </c:pt>
                <c:pt idx="5">
                  <c:v>260193</c:v>
                </c:pt>
                <c:pt idx="6">
                  <c:v>259789</c:v>
                </c:pt>
                <c:pt idx="7">
                  <c:v>245613</c:v>
                </c:pt>
                <c:pt idx="8">
                  <c:v>249091</c:v>
                </c:pt>
                <c:pt idx="9">
                  <c:v>252147</c:v>
                </c:pt>
                <c:pt idx="10">
                  <c:v>246890.41107899998</c:v>
                </c:pt>
                <c:pt idx="11">
                  <c:v>245251.55912399999</c:v>
                </c:pt>
                <c:pt idx="12">
                  <c:v>240312.96077099995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'9'!$D$2:$P$2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'9'!$D$8:$P$8</c:f>
              <c:numCache>
                <c:formatCode>#,##0</c:formatCode>
                <c:ptCount val="13"/>
                <c:pt idx="0">
                  <c:v>354353.875</c:v>
                </c:pt>
                <c:pt idx="1">
                  <c:v>352157.326</c:v>
                </c:pt>
                <c:pt idx="2">
                  <c:v>337661.45199999993</c:v>
                </c:pt>
                <c:pt idx="3">
                  <c:v>331263.85700000002</c:v>
                </c:pt>
                <c:pt idx="4">
                  <c:v>340748.34700000001</c:v>
                </c:pt>
                <c:pt idx="5">
                  <c:v>341031.59299999999</c:v>
                </c:pt>
                <c:pt idx="6">
                  <c:v>315641.26399999997</c:v>
                </c:pt>
                <c:pt idx="7">
                  <c:v>319880.65299999999</c:v>
                </c:pt>
                <c:pt idx="8">
                  <c:v>329864.11800000002</c:v>
                </c:pt>
                <c:pt idx="9">
                  <c:v>318910.75699999998</c:v>
                </c:pt>
                <c:pt idx="10">
                  <c:v>284610.01007900003</c:v>
                </c:pt>
                <c:pt idx="11">
                  <c:v>293166.23912399996</c:v>
                </c:pt>
                <c:pt idx="12">
                  <c:v>303736.064771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932224"/>
        <c:axId val="2114932768"/>
      </c:lineChart>
      <c:catAx>
        <c:axId val="21149322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11493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3276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114932224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8.8426548812837111E-2"/>
          <c:y val="0.8922494297622634"/>
          <c:w val="0.8366185620240093"/>
          <c:h val="6.3048099650527115E-2"/>
        </c:manualLayout>
      </c:layout>
      <c:overlay val="0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Carne de Suíno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4509655989970952"/>
          <c:y val="1.64060881967917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95893390232E-2"/>
          <c:y val="0.1489285189891647"/>
          <c:w val="0.86536456704844966"/>
          <c:h val="0.67685221729417822"/>
        </c:manualLayout>
      </c:layout>
      <c:lineChart>
        <c:grouping val="standard"/>
        <c:varyColors val="0"/>
        <c:ser>
          <c:idx val="1"/>
          <c:order val="0"/>
          <c:tx>
            <c:strRef>
              <c:f>'9'!$B$9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'9'!$D$2:$P$2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'9'!$D$9:$P$9</c:f>
              <c:numCache>
                <c:formatCode>#\ ##0.0</c:formatCode>
                <c:ptCount val="13"/>
                <c:pt idx="0">
                  <c:v>74.805446956097214</c:v>
                </c:pt>
                <c:pt idx="1">
                  <c:v>75.088598327214697</c:v>
                </c:pt>
                <c:pt idx="2">
                  <c:v>73.955436287112818</c:v>
                </c:pt>
                <c:pt idx="3">
                  <c:v>71.897067840999014</c:v>
                </c:pt>
                <c:pt idx="4">
                  <c:v>72.803581347967622</c:v>
                </c:pt>
                <c:pt idx="5">
                  <c:v>76.295863884962714</c:v>
                </c:pt>
                <c:pt idx="6">
                  <c:v>82.305144995237384</c:v>
                </c:pt>
                <c:pt idx="7">
                  <c:v>76.782699327552024</c:v>
                </c:pt>
                <c:pt idx="8">
                  <c:v>75.513214808044083</c:v>
                </c:pt>
                <c:pt idx="9">
                  <c:v>79.065065842228705</c:v>
                </c:pt>
                <c:pt idx="10">
                  <c:v>86.746917654256038</c:v>
                </c:pt>
                <c:pt idx="11">
                  <c:v>83.65613989415283</c:v>
                </c:pt>
                <c:pt idx="12">
                  <c:v>79.119007797833447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'9'!$B$10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'9'!$D$2:$P$2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'9'!$D$10:$P$10</c:f>
              <c:numCache>
                <c:formatCode>#\ ##0.0</c:formatCode>
                <c:ptCount val="13"/>
                <c:pt idx="0">
                  <c:v>68.729088682887976</c:v>
                </c:pt>
                <c:pt idx="1">
                  <c:v>68.700127510622906</c:v>
                </c:pt>
                <c:pt idx="2">
                  <c:v>65.70461113814082</c:v>
                </c:pt>
                <c:pt idx="3">
                  <c:v>62.187866151664103</c:v>
                </c:pt>
                <c:pt idx="4">
                  <c:v>60.702931597787035</c:v>
                </c:pt>
                <c:pt idx="5">
                  <c:v>64.334197037281527</c:v>
                </c:pt>
                <c:pt idx="6">
                  <c:v>66.19876766175922</c:v>
                </c:pt>
                <c:pt idx="7">
                  <c:v>66.567829283504679</c:v>
                </c:pt>
                <c:pt idx="8">
                  <c:v>66.682967014920962</c:v>
                </c:pt>
                <c:pt idx="9">
                  <c:v>68.343097627152162</c:v>
                </c:pt>
                <c:pt idx="10">
                  <c:v>69.484588059326214</c:v>
                </c:pt>
                <c:pt idx="11">
                  <c:v>68.34152858892341</c:v>
                </c:pt>
                <c:pt idx="12">
                  <c:v>68.441864790647045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912096"/>
        <c:axId val="2114918624"/>
      </c:lineChart>
      <c:catAx>
        <c:axId val="21149120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11491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18624"/>
        <c:scaling>
          <c:orientation val="minMax"/>
          <c:max val="100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114912096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61249162037E-2"/>
          <c:y val="0.8889866682297467"/>
          <c:w val="0.83348723658265034"/>
          <c:h val="8.875324827572732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Presunto</a:t>
            </a:r>
            <a:r>
              <a:rPr lang="pt-PT" baseline="0"/>
              <a:t> - Produção, Importação, Exportação e Consumo Aparente </a:t>
            </a:r>
            <a:r>
              <a:rPr lang="pt-PT" b="0" baseline="0"/>
              <a:t>(t)</a:t>
            </a:r>
            <a:endParaRPr lang="pt-PT" b="0"/>
          </a:p>
        </c:rich>
      </c:tx>
      <c:layout>
        <c:manualLayout>
          <c:xMode val="edge"/>
          <c:yMode val="edge"/>
          <c:x val="0.16012615636160235"/>
          <c:y val="8.377778744507765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4144060994432"/>
          <c:y val="0.11491585995640817"/>
          <c:w val="0.82683291873111164"/>
          <c:h val="0.6891042734371420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'9'!$B$14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'9'!$D$2:$P$2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'9'!$D$14:$P$14</c:f>
              <c:numCache>
                <c:formatCode>#,##0</c:formatCode>
                <c:ptCount val="13"/>
                <c:pt idx="0">
                  <c:v>1964.4380000000001</c:v>
                </c:pt>
                <c:pt idx="1">
                  <c:v>2077.9549999999999</c:v>
                </c:pt>
                <c:pt idx="2">
                  <c:v>1712.73</c:v>
                </c:pt>
                <c:pt idx="3">
                  <c:v>1377.7750000000001</c:v>
                </c:pt>
                <c:pt idx="4">
                  <c:v>1447.6290000000001</c:v>
                </c:pt>
                <c:pt idx="5">
                  <c:v>1863.586</c:v>
                </c:pt>
                <c:pt idx="6">
                  <c:v>2415.4829999999997</c:v>
                </c:pt>
                <c:pt idx="7">
                  <c:v>2560.694</c:v>
                </c:pt>
                <c:pt idx="8">
                  <c:v>1593.9880000000001</c:v>
                </c:pt>
                <c:pt idx="9">
                  <c:v>1683.2080000000001</c:v>
                </c:pt>
                <c:pt idx="10">
                  <c:v>1541.99</c:v>
                </c:pt>
                <c:pt idx="11">
                  <c:v>1771.7439999999999</c:v>
                </c:pt>
                <c:pt idx="12">
                  <c:v>1895.105</c:v>
                </c:pt>
              </c:numCache>
            </c:numRef>
          </c:val>
        </c:ser>
        <c:ser>
          <c:idx val="2"/>
          <c:order val="2"/>
          <c:tx>
            <c:strRef>
              <c:f>'9'!$B$15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'9'!$D$2:$P$2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'9'!$D$15:$P$15</c:f>
              <c:numCache>
                <c:formatCode>#,##0</c:formatCode>
                <c:ptCount val="13"/>
                <c:pt idx="0">
                  <c:v>1968.6120000000001</c:v>
                </c:pt>
                <c:pt idx="1">
                  <c:v>2138.9459999999999</c:v>
                </c:pt>
                <c:pt idx="2">
                  <c:v>2389.578</c:v>
                </c:pt>
                <c:pt idx="3">
                  <c:v>1986.222</c:v>
                </c:pt>
                <c:pt idx="4">
                  <c:v>2704.8490000000002</c:v>
                </c:pt>
                <c:pt idx="5">
                  <c:v>2798.3469999999998</c:v>
                </c:pt>
                <c:pt idx="6">
                  <c:v>4037.5020000000004</c:v>
                </c:pt>
                <c:pt idx="7">
                  <c:v>2749.9290000000001</c:v>
                </c:pt>
                <c:pt idx="8">
                  <c:v>1528.027</c:v>
                </c:pt>
                <c:pt idx="9">
                  <c:v>1273.5119999999999</c:v>
                </c:pt>
                <c:pt idx="10">
                  <c:v>1369.942</c:v>
                </c:pt>
                <c:pt idx="11">
                  <c:v>1171.364</c:v>
                </c:pt>
                <c:pt idx="12">
                  <c:v>1162.922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912640"/>
        <c:axId val="2114914816"/>
      </c:barChart>
      <c:lineChart>
        <c:grouping val="standard"/>
        <c:varyColors val="0"/>
        <c:ser>
          <c:idx val="1"/>
          <c:order val="0"/>
          <c:tx>
            <c:strRef>
              <c:f>'9'!$B$13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'9'!$D$2:$P$2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'9'!$D$13:$P$13</c:f>
              <c:numCache>
                <c:formatCode>#,##0</c:formatCode>
                <c:ptCount val="13"/>
                <c:pt idx="0">
                  <c:v>7593.4390000000003</c:v>
                </c:pt>
                <c:pt idx="1">
                  <c:v>7983.2690000000002</c:v>
                </c:pt>
                <c:pt idx="2">
                  <c:v>9981.9210000000003</c:v>
                </c:pt>
                <c:pt idx="3">
                  <c:v>10534.852999999999</c:v>
                </c:pt>
                <c:pt idx="4">
                  <c:v>11528.3</c:v>
                </c:pt>
                <c:pt idx="5">
                  <c:v>12226.683000000001</c:v>
                </c:pt>
                <c:pt idx="6">
                  <c:v>12304.745000000001</c:v>
                </c:pt>
                <c:pt idx="7">
                  <c:v>13685.504000000001</c:v>
                </c:pt>
                <c:pt idx="8">
                  <c:v>14253.72</c:v>
                </c:pt>
                <c:pt idx="9">
                  <c:v>14969.286</c:v>
                </c:pt>
                <c:pt idx="10">
                  <c:v>15360.986999999999</c:v>
                </c:pt>
                <c:pt idx="11">
                  <c:v>12798.972</c:v>
                </c:pt>
                <c:pt idx="12">
                  <c:v>12495.678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'9'!$B$17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'9'!$D$2:$P$2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'9'!$D$17:$P$17</c:f>
              <c:numCache>
                <c:formatCode>#,##0</c:formatCode>
                <c:ptCount val="13"/>
                <c:pt idx="0">
                  <c:v>7589.2650000000003</c:v>
                </c:pt>
                <c:pt idx="1">
                  <c:v>7922.2780000000002</c:v>
                </c:pt>
                <c:pt idx="2">
                  <c:v>9305.0730000000003</c:v>
                </c:pt>
                <c:pt idx="3">
                  <c:v>9926.405999999999</c:v>
                </c:pt>
                <c:pt idx="4">
                  <c:v>10271.08</c:v>
                </c:pt>
                <c:pt idx="5">
                  <c:v>11291.922</c:v>
                </c:pt>
                <c:pt idx="6">
                  <c:v>10682.726000000001</c:v>
                </c:pt>
                <c:pt idx="7">
                  <c:v>13496.269</c:v>
                </c:pt>
                <c:pt idx="8">
                  <c:v>14319.680999999999</c:v>
                </c:pt>
                <c:pt idx="9">
                  <c:v>15378.981999999998</c:v>
                </c:pt>
                <c:pt idx="10">
                  <c:v>15533.035</c:v>
                </c:pt>
                <c:pt idx="11">
                  <c:v>13399.352000000001</c:v>
                </c:pt>
                <c:pt idx="12">
                  <c:v>13227.860999999999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912640"/>
        <c:axId val="2114914816"/>
      </c:lineChart>
      <c:catAx>
        <c:axId val="211491264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11491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1481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114912640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8.8426548812837111E-2"/>
          <c:y val="0.8922494297622634"/>
          <c:w val="0.8366185620240093"/>
          <c:h val="6.3048099650527115E-2"/>
        </c:manualLayout>
      </c:layout>
      <c:overlay val="0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Presunto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813065068737259"/>
          <c:y val="1.6406074240719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95893390232E-2"/>
          <c:y val="0.1489285189891647"/>
          <c:w val="0.86536456704844966"/>
          <c:h val="0.67685221729417822"/>
        </c:manualLayout>
      </c:layout>
      <c:lineChart>
        <c:grouping val="standard"/>
        <c:varyColors val="0"/>
        <c:ser>
          <c:idx val="1"/>
          <c:order val="0"/>
          <c:tx>
            <c:strRef>
              <c:f>'9'!$B$18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'9'!$D$2:$P$2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'9'!$D$18:$P$18</c:f>
              <c:numCache>
                <c:formatCode>#\ ##0.0</c:formatCode>
                <c:ptCount val="13"/>
                <c:pt idx="0">
                  <c:v>100.05499873834948</c:v>
                </c:pt>
                <c:pt idx="1">
                  <c:v>100.76986694988489</c:v>
                </c:pt>
                <c:pt idx="2">
                  <c:v>107.27396765183894</c:v>
                </c:pt>
                <c:pt idx="3">
                  <c:v>106.12958003128222</c:v>
                </c:pt>
                <c:pt idx="4">
                  <c:v>112.24038757365339</c:v>
                </c:pt>
                <c:pt idx="5">
                  <c:v>108.27813900946181</c:v>
                </c:pt>
                <c:pt idx="6">
                  <c:v>115.18356831393035</c:v>
                </c:pt>
                <c:pt idx="7">
                  <c:v>101.40212824744378</c:v>
                </c:pt>
                <c:pt idx="8">
                  <c:v>99.539368230339775</c:v>
                </c:pt>
                <c:pt idx="9">
                  <c:v>97.336000523311625</c:v>
                </c:pt>
                <c:pt idx="10">
                  <c:v>98.892373576702809</c:v>
                </c:pt>
                <c:pt idx="11">
                  <c:v>95.519335561898814</c:v>
                </c:pt>
                <c:pt idx="12">
                  <c:v>94.464842048158815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'9'!$B$19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'9'!$D$2:$P$2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'9'!$D$19:$P$19</c:f>
              <c:numCache>
                <c:formatCode>#\ ##0.0</c:formatCode>
                <c:ptCount val="13"/>
                <c:pt idx="0">
                  <c:v>74.11556982131998</c:v>
                </c:pt>
                <c:pt idx="1">
                  <c:v>73.770738668852573</c:v>
                </c:pt>
                <c:pt idx="2">
                  <c:v>81.59358878753558</c:v>
                </c:pt>
                <c:pt idx="3">
                  <c:v>86.120102280724765</c:v>
                </c:pt>
                <c:pt idx="4">
                  <c:v>85.905776218274994</c:v>
                </c:pt>
                <c:pt idx="5">
                  <c:v>83.496290534064983</c:v>
                </c:pt>
                <c:pt idx="6">
                  <c:v>77.388889315330189</c:v>
                </c:pt>
                <c:pt idx="7">
                  <c:v>81.026652625255181</c:v>
                </c:pt>
                <c:pt idx="8">
                  <c:v>88.868550912551754</c:v>
                </c:pt>
                <c:pt idx="9">
                  <c:v>89.055140320731255</c:v>
                </c:pt>
                <c:pt idx="10">
                  <c:v>90.072835089858472</c:v>
                </c:pt>
                <c:pt idx="11">
                  <c:v>86.777390429029694</c:v>
                </c:pt>
                <c:pt idx="12">
                  <c:v>85.673382869686947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909920"/>
        <c:axId val="2114923520"/>
      </c:lineChart>
      <c:catAx>
        <c:axId val="211490992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11492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2352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114909920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61249162037E-2"/>
          <c:y val="0.8889866682297467"/>
          <c:w val="0.83348723658265034"/>
          <c:h val="8.875324827572732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baseline="0"/>
              <a:t>Enchidos - Produção, Importação, Exportação e Consumo Aparente </a:t>
            </a:r>
            <a:r>
              <a:rPr lang="pt-PT" b="0" baseline="0"/>
              <a:t>(t)</a:t>
            </a:r>
            <a:endParaRPr lang="pt-PT" b="0"/>
          </a:p>
        </c:rich>
      </c:tx>
      <c:layout>
        <c:manualLayout>
          <c:xMode val="edge"/>
          <c:yMode val="edge"/>
          <c:x val="0.16012615636160235"/>
          <c:y val="8.377778744507765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4144060994432"/>
          <c:y val="0.11491585995640817"/>
          <c:w val="0.82683291873111164"/>
          <c:h val="0.6891042734371420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'9'!$B$23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'9'!$D$2:$P$2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'9'!$D$23:$P$23</c:f>
              <c:numCache>
                <c:formatCode>#,##0</c:formatCode>
                <c:ptCount val="13"/>
                <c:pt idx="0">
                  <c:v>10303.091</c:v>
                </c:pt>
                <c:pt idx="1">
                  <c:v>10558.616</c:v>
                </c:pt>
                <c:pt idx="2">
                  <c:v>9408.1890000000003</c:v>
                </c:pt>
                <c:pt idx="3">
                  <c:v>10258.973</c:v>
                </c:pt>
                <c:pt idx="4">
                  <c:v>8690.1039999999994</c:v>
                </c:pt>
                <c:pt idx="5">
                  <c:v>9140.2189999999991</c:v>
                </c:pt>
                <c:pt idx="6">
                  <c:v>9587.857</c:v>
                </c:pt>
                <c:pt idx="7">
                  <c:v>8349.8119999999999</c:v>
                </c:pt>
                <c:pt idx="8">
                  <c:v>9069.8330000000005</c:v>
                </c:pt>
                <c:pt idx="9">
                  <c:v>9170.6370000000006</c:v>
                </c:pt>
                <c:pt idx="10">
                  <c:v>8756.1980000000003</c:v>
                </c:pt>
                <c:pt idx="11">
                  <c:v>10612.59</c:v>
                </c:pt>
                <c:pt idx="12">
                  <c:v>12714.905000000001</c:v>
                </c:pt>
              </c:numCache>
            </c:numRef>
          </c:val>
        </c:ser>
        <c:ser>
          <c:idx val="2"/>
          <c:order val="2"/>
          <c:tx>
            <c:strRef>
              <c:f>'9'!$B$24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'9'!$D$2:$P$2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'9'!$D$24:$P$24</c:f>
              <c:numCache>
                <c:formatCode>#,##0</c:formatCode>
                <c:ptCount val="13"/>
                <c:pt idx="0">
                  <c:v>26813.683000000001</c:v>
                </c:pt>
                <c:pt idx="1">
                  <c:v>33769.434999999998</c:v>
                </c:pt>
                <c:pt idx="2">
                  <c:v>33766.131999999998</c:v>
                </c:pt>
                <c:pt idx="3">
                  <c:v>36679.732000000004</c:v>
                </c:pt>
                <c:pt idx="4">
                  <c:v>35475.273000000001</c:v>
                </c:pt>
                <c:pt idx="5">
                  <c:v>32591.758000000002</c:v>
                </c:pt>
                <c:pt idx="6">
                  <c:v>24195.703000000001</c:v>
                </c:pt>
                <c:pt idx="7">
                  <c:v>23541.704000000002</c:v>
                </c:pt>
                <c:pt idx="8">
                  <c:v>17251.530999999999</c:v>
                </c:pt>
                <c:pt idx="9">
                  <c:v>18124.684000000001</c:v>
                </c:pt>
                <c:pt idx="10">
                  <c:v>15781.037</c:v>
                </c:pt>
                <c:pt idx="11">
                  <c:v>15090.166999999999</c:v>
                </c:pt>
                <c:pt idx="12">
                  <c:v>15505.147000000001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913728"/>
        <c:axId val="2114934944"/>
      </c:barChart>
      <c:lineChart>
        <c:grouping val="standard"/>
        <c:varyColors val="0"/>
        <c:ser>
          <c:idx val="1"/>
          <c:order val="0"/>
          <c:tx>
            <c:strRef>
              <c:f>'9'!$B$22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'9'!$D$2:$P$2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'9'!$D$22:$P$22</c:f>
              <c:numCache>
                <c:formatCode>#,##0</c:formatCode>
                <c:ptCount val="13"/>
                <c:pt idx="0">
                  <c:v>68850.721999999994</c:v>
                </c:pt>
                <c:pt idx="1">
                  <c:v>78933.463000000003</c:v>
                </c:pt>
                <c:pt idx="2">
                  <c:v>93569.312999999995</c:v>
                </c:pt>
                <c:pt idx="3">
                  <c:v>79534.834000000003</c:v>
                </c:pt>
                <c:pt idx="4">
                  <c:v>77149.123000000007</c:v>
                </c:pt>
                <c:pt idx="5">
                  <c:v>70467.55</c:v>
                </c:pt>
                <c:pt idx="6">
                  <c:v>69157.149999999994</c:v>
                </c:pt>
                <c:pt idx="7">
                  <c:v>70474.398000000001</c:v>
                </c:pt>
                <c:pt idx="8">
                  <c:v>64201.428999999996</c:v>
                </c:pt>
                <c:pt idx="9">
                  <c:v>65412.936000000002</c:v>
                </c:pt>
                <c:pt idx="10">
                  <c:v>64021.235000000001</c:v>
                </c:pt>
                <c:pt idx="11">
                  <c:v>75752.464999999997</c:v>
                </c:pt>
                <c:pt idx="12">
                  <c:v>78023.342000000004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'9'!$B$26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'9'!$D$2:$P$2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'9'!$D$26:$P$26</c:f>
              <c:numCache>
                <c:formatCode>#,##0</c:formatCode>
                <c:ptCount val="13"/>
                <c:pt idx="0">
                  <c:v>52340.12999999999</c:v>
                </c:pt>
                <c:pt idx="1">
                  <c:v>55722.644</c:v>
                </c:pt>
                <c:pt idx="2">
                  <c:v>69211.37</c:v>
                </c:pt>
                <c:pt idx="3">
                  <c:v>53114.074999999997</c:v>
                </c:pt>
                <c:pt idx="4">
                  <c:v>50363.954000000012</c:v>
                </c:pt>
                <c:pt idx="5">
                  <c:v>47016.010999999999</c:v>
                </c:pt>
                <c:pt idx="6">
                  <c:v>54549.303999999996</c:v>
                </c:pt>
                <c:pt idx="7">
                  <c:v>55282.506000000008</c:v>
                </c:pt>
                <c:pt idx="8">
                  <c:v>56019.731</c:v>
                </c:pt>
                <c:pt idx="9">
                  <c:v>56458.889000000003</c:v>
                </c:pt>
                <c:pt idx="10">
                  <c:v>56996.396000000008</c:v>
                </c:pt>
                <c:pt idx="11">
                  <c:v>71274.887999999992</c:v>
                </c:pt>
                <c:pt idx="12">
                  <c:v>75233.100000000006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913728"/>
        <c:axId val="2114934944"/>
      </c:lineChart>
      <c:catAx>
        <c:axId val="211491372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11493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3494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114913728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8.8426548812837111E-2"/>
          <c:y val="0.8922494297622634"/>
          <c:w val="0.8366185620240093"/>
          <c:h val="6.3048099650527115E-2"/>
        </c:manualLayout>
      </c:layout>
      <c:overlay val="0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Enchidos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813065068737259"/>
          <c:y val="1.6406074240719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95893390232E-2"/>
          <c:y val="0.1489285189891647"/>
          <c:w val="0.86536456704844966"/>
          <c:h val="0.67685221729417822"/>
        </c:manualLayout>
      </c:layout>
      <c:lineChart>
        <c:grouping val="standard"/>
        <c:varyColors val="0"/>
        <c:ser>
          <c:idx val="1"/>
          <c:order val="0"/>
          <c:tx>
            <c:strRef>
              <c:f>'9'!$B$27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'9'!$D$2:$P$2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'9'!$D$27:$P$27</c:f>
              <c:numCache>
                <c:formatCode>#\ ##0.0</c:formatCode>
                <c:ptCount val="13"/>
                <c:pt idx="0">
                  <c:v>131.54480510461096</c:v>
                </c:pt>
                <c:pt idx="1">
                  <c:v>141.65419537522305</c:v>
                </c:pt>
                <c:pt idx="2">
                  <c:v>135.19355707017505</c:v>
                </c:pt>
                <c:pt idx="3">
                  <c:v>149.74342300040055</c:v>
                </c:pt>
                <c:pt idx="4">
                  <c:v>153.18321313691931</c:v>
                </c:pt>
                <c:pt idx="5">
                  <c:v>149.8798994240494</c:v>
                </c:pt>
                <c:pt idx="6">
                  <c:v>126.77916110533691</c:v>
                </c:pt>
                <c:pt idx="7">
                  <c:v>127.4804691379222</c:v>
                </c:pt>
                <c:pt idx="8">
                  <c:v>114.60502907448806</c:v>
                </c:pt>
                <c:pt idx="9">
                  <c:v>115.85941055269437</c:v>
                </c:pt>
                <c:pt idx="10">
                  <c:v>112.32505823701553</c:v>
                </c:pt>
                <c:pt idx="11">
                  <c:v>106.28212421743828</c:v>
                </c:pt>
                <c:pt idx="12">
                  <c:v>103.70879572953926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'9'!$B$28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'9'!$D$2:$P$2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'9'!$D$28:$P$28</c:f>
              <c:numCache>
                <c:formatCode>#\ ##0.0</c:formatCode>
                <c:ptCount val="13"/>
                <c:pt idx="0">
                  <c:v>80.315121494730718</c:v>
                </c:pt>
                <c:pt idx="1">
                  <c:v>81.051480615313238</c:v>
                </c:pt>
                <c:pt idx="2">
                  <c:v>86.406584640645022</c:v>
                </c:pt>
                <c:pt idx="3">
                  <c:v>80.685019931157612</c:v>
                </c:pt>
                <c:pt idx="4">
                  <c:v>82.745389688823863</c:v>
                </c:pt>
                <c:pt idx="5">
                  <c:v>80.559348176092612</c:v>
                </c:pt>
                <c:pt idx="6">
                  <c:v>82.423502598676592</c:v>
                </c:pt>
                <c:pt idx="7">
                  <c:v>84.896104384269393</c:v>
                </c:pt>
                <c:pt idx="8">
                  <c:v>83.80957416593094</c:v>
                </c:pt>
                <c:pt idx="9">
                  <c:v>83.756965178680716</c:v>
                </c:pt>
                <c:pt idx="10">
                  <c:v>84.637277767527607</c:v>
                </c:pt>
                <c:pt idx="11">
                  <c:v>85.110337879450611</c:v>
                </c:pt>
                <c:pt idx="12">
                  <c:v>83.099320644769392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935488"/>
        <c:axId val="2114915360"/>
      </c:lineChart>
      <c:catAx>
        <c:axId val="211493548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11491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1536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114935488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61249162037E-2"/>
          <c:y val="0.8889866682297467"/>
          <c:w val="0.83348723658265034"/>
          <c:h val="8.875324827572732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Carne de suíno congelada 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1795202159641696"/>
          <c:y val="3.1601876304391884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7114773317287E-2"/>
          <c:y val="0.13819108046457521"/>
          <c:w val="0.87050906003258166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'2'!$C$5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'2'!$D$5:$P$5</c:f>
              <c:numCache>
                <c:formatCode>#,##0.00</c:formatCode>
                <c:ptCount val="13"/>
                <c:pt idx="0">
                  <c:v>2.1559881186060426</c:v>
                </c:pt>
                <c:pt idx="1">
                  <c:v>2.1746025838768102</c:v>
                </c:pt>
                <c:pt idx="2">
                  <c:v>2.3537690880085598</c:v>
                </c:pt>
                <c:pt idx="3">
                  <c:v>2.271773879213328</c:v>
                </c:pt>
                <c:pt idx="4">
                  <c:v>2.1202054774422967</c:v>
                </c:pt>
                <c:pt idx="5">
                  <c:v>2.1204828929051143</c:v>
                </c:pt>
                <c:pt idx="6">
                  <c:v>2.1332613214628671</c:v>
                </c:pt>
                <c:pt idx="7">
                  <c:v>2.3849118292046274</c:v>
                </c:pt>
                <c:pt idx="8">
                  <c:v>2.2404940249802507</c:v>
                </c:pt>
                <c:pt idx="9">
                  <c:v>2.4444361699153476</c:v>
                </c:pt>
                <c:pt idx="10">
                  <c:v>2.7220857204992779</c:v>
                </c:pt>
                <c:pt idx="11">
                  <c:v>2.6864352201489012</c:v>
                </c:pt>
                <c:pt idx="12">
                  <c:v>3.0434751763143963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'2'!$C$6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'2'!$D$6:$P$6</c:f>
              <c:numCache>
                <c:formatCode>#,##0.00</c:formatCode>
                <c:ptCount val="13"/>
                <c:pt idx="0">
                  <c:v>2.0774187799284296</c:v>
                </c:pt>
                <c:pt idx="1">
                  <c:v>2.1175778388502957</c:v>
                </c:pt>
                <c:pt idx="2">
                  <c:v>2.5444521681077696</c:v>
                </c:pt>
                <c:pt idx="3">
                  <c:v>2.8158628202969691</c:v>
                </c:pt>
                <c:pt idx="4">
                  <c:v>3.12494030597477</c:v>
                </c:pt>
                <c:pt idx="5">
                  <c:v>3.1180995220553638</c:v>
                </c:pt>
                <c:pt idx="6">
                  <c:v>2.9246833175327294</c:v>
                </c:pt>
                <c:pt idx="7">
                  <c:v>2.5366113024324668</c:v>
                </c:pt>
                <c:pt idx="8">
                  <c:v>2.3974554385991147</c:v>
                </c:pt>
                <c:pt idx="9">
                  <c:v>2.3237494635665827</c:v>
                </c:pt>
                <c:pt idx="10">
                  <c:v>2.2936263927030027</c:v>
                </c:pt>
                <c:pt idx="11">
                  <c:v>2.1661242065402182</c:v>
                </c:pt>
                <c:pt idx="12">
                  <c:v>2.2376170075259809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936576"/>
        <c:axId val="2114933856"/>
      </c:lineChart>
      <c:catAx>
        <c:axId val="211493657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3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3385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3657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64756249725"/>
          <c:h val="0.10368331944855014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Suínos</a:t>
            </a:r>
            <a:r>
              <a:rPr lang="pt-PT" baseline="0"/>
              <a:t> vivos</a:t>
            </a:r>
            <a:r>
              <a:rPr lang="pt-PT"/>
              <a:t> 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1795202159641696"/>
          <c:y val="3.1601876304391884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7114773317287E-2"/>
          <c:y val="0.13819108046457521"/>
          <c:w val="0.87050906003258166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'2'!$C$9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'2'!$D$9:$P$9</c:f>
              <c:numCache>
                <c:formatCode>#,##0.00</c:formatCode>
                <c:ptCount val="13"/>
                <c:pt idx="0">
                  <c:v>1.2309454039697969</c:v>
                </c:pt>
                <c:pt idx="1">
                  <c:v>1.3011073288135051</c:v>
                </c:pt>
                <c:pt idx="2">
                  <c:v>1.4010489970133115</c:v>
                </c:pt>
                <c:pt idx="3">
                  <c:v>1.4970914272543421</c:v>
                </c:pt>
                <c:pt idx="4">
                  <c:v>1.3872714736483496</c:v>
                </c:pt>
                <c:pt idx="5">
                  <c:v>1.1975018855040569</c:v>
                </c:pt>
                <c:pt idx="6">
                  <c:v>1.1851835957807395</c:v>
                </c:pt>
                <c:pt idx="7">
                  <c:v>1.388732277755121</c:v>
                </c:pt>
                <c:pt idx="8">
                  <c:v>1.2734566200813693</c:v>
                </c:pt>
                <c:pt idx="9">
                  <c:v>1.4597077173495203</c:v>
                </c:pt>
                <c:pt idx="10">
                  <c:v>1.4306952775904926</c:v>
                </c:pt>
                <c:pt idx="11">
                  <c:v>1.3215799580887484</c:v>
                </c:pt>
                <c:pt idx="12">
                  <c:v>1.6248186183672026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'2'!$C$10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'2'!$D$10:$P$10</c:f>
              <c:numCache>
                <c:formatCode>#,##0.00</c:formatCode>
                <c:ptCount val="13"/>
                <c:pt idx="0">
                  <c:v>1.3205739484170753</c:v>
                </c:pt>
                <c:pt idx="1">
                  <c:v>1.3615246890362509</c:v>
                </c:pt>
                <c:pt idx="2">
                  <c:v>1.4397149496220145</c:v>
                </c:pt>
                <c:pt idx="3">
                  <c:v>1.5646222468552531</c:v>
                </c:pt>
                <c:pt idx="4">
                  <c:v>1.6418799344015957</c:v>
                </c:pt>
                <c:pt idx="5">
                  <c:v>1.5501657143467844</c:v>
                </c:pt>
                <c:pt idx="6">
                  <c:v>1.5196546670859858</c:v>
                </c:pt>
                <c:pt idx="7">
                  <c:v>1.7332439361148479</c:v>
                </c:pt>
                <c:pt idx="8">
                  <c:v>1.6766437085011712</c:v>
                </c:pt>
                <c:pt idx="9">
                  <c:v>1.8025396003994019</c:v>
                </c:pt>
                <c:pt idx="10">
                  <c:v>1.8714036767860622</c:v>
                </c:pt>
                <c:pt idx="11">
                  <c:v>1.6193373765407644</c:v>
                </c:pt>
                <c:pt idx="12">
                  <c:v>1.8627732445639424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926784"/>
        <c:axId val="2114927328"/>
      </c:lineChart>
      <c:catAx>
        <c:axId val="211492678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2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2732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26784"/>
        <c:crosses val="autoZero"/>
        <c:crossBetween val="between"/>
        <c:majorUnit val="0.5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64756249725"/>
          <c:h val="0.10368331944855014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Miudezas frescas/refrig. e Carnes e miudezas salgadas ou em salmoura, secas ou fumadas de suíno 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179519646083598"/>
          <c:y val="3.1610976377254517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7114773317287E-2"/>
          <c:y val="0.17465048499403665"/>
          <c:w val="0.87050906003258166"/>
          <c:h val="0.66582923629348378"/>
        </c:manualLayout>
      </c:layout>
      <c:lineChart>
        <c:grouping val="standard"/>
        <c:varyColors val="0"/>
        <c:ser>
          <c:idx val="1"/>
          <c:order val="0"/>
          <c:tx>
            <c:strRef>
              <c:f>'2'!$C$11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'2'!$D$11:$P$11</c:f>
              <c:numCache>
                <c:formatCode>#,##0.00</c:formatCode>
                <c:ptCount val="13"/>
                <c:pt idx="0">
                  <c:v>3.5817269552800495</c:v>
                </c:pt>
                <c:pt idx="1">
                  <c:v>3.7689461108549405</c:v>
                </c:pt>
                <c:pt idx="2">
                  <c:v>4.032622908114889</c:v>
                </c:pt>
                <c:pt idx="3">
                  <c:v>4.1206977341000295</c:v>
                </c:pt>
                <c:pt idx="4">
                  <c:v>4.2172462382292935</c:v>
                </c:pt>
                <c:pt idx="5">
                  <c:v>3.9826450598244065</c:v>
                </c:pt>
                <c:pt idx="6">
                  <c:v>4.8107827637268779</c:v>
                </c:pt>
                <c:pt idx="7">
                  <c:v>4.6935513304509318</c:v>
                </c:pt>
                <c:pt idx="8">
                  <c:v>4.4070796852431409</c:v>
                </c:pt>
                <c:pt idx="9">
                  <c:v>4.5951084376370277</c:v>
                </c:pt>
                <c:pt idx="10">
                  <c:v>5.175206332763608</c:v>
                </c:pt>
                <c:pt idx="11">
                  <c:v>4.8088067125229701</c:v>
                </c:pt>
                <c:pt idx="12">
                  <c:v>5.0900377460672264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'2'!$C$12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'2'!$D$12:$P$12</c:f>
              <c:numCache>
                <c:formatCode>#,##0.00</c:formatCode>
                <c:ptCount val="13"/>
                <c:pt idx="0">
                  <c:v>1.9975574630518962</c:v>
                </c:pt>
                <c:pt idx="1">
                  <c:v>2.1628482245151024</c:v>
                </c:pt>
                <c:pt idx="2">
                  <c:v>1.8720483034077622</c:v>
                </c:pt>
                <c:pt idx="3">
                  <c:v>2.0281032993694077</c:v>
                </c:pt>
                <c:pt idx="4">
                  <c:v>1.9250336947853082</c:v>
                </c:pt>
                <c:pt idx="5">
                  <c:v>2.032546842515762</c:v>
                </c:pt>
                <c:pt idx="6">
                  <c:v>1.859830632834389</c:v>
                </c:pt>
                <c:pt idx="7">
                  <c:v>1.6315314298937311</c:v>
                </c:pt>
                <c:pt idx="8">
                  <c:v>1.6154802804456319</c:v>
                </c:pt>
                <c:pt idx="9">
                  <c:v>1.3603269405429275</c:v>
                </c:pt>
                <c:pt idx="10">
                  <c:v>1.5295828946994052</c:v>
                </c:pt>
                <c:pt idx="11">
                  <c:v>1.8102735802245671</c:v>
                </c:pt>
                <c:pt idx="12">
                  <c:v>2.1043920198160837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936032"/>
        <c:axId val="2114911552"/>
      </c:lineChart>
      <c:catAx>
        <c:axId val="211493603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1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11552"/>
        <c:scaling>
          <c:orientation val="minMax"/>
          <c:min val="0.5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36032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64756249725"/>
          <c:h val="0.10368331944855014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Preparações e conservas de suíno 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5724774165312827"/>
          <c:y val="4.28683761699227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7114773317287E-2"/>
          <c:y val="0.13819108046457521"/>
          <c:w val="0.87050906003258166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'2'!$C$15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'2'!$D$15:$P$15</c:f>
              <c:numCache>
                <c:formatCode>#,##0.00</c:formatCode>
                <c:ptCount val="13"/>
                <c:pt idx="0">
                  <c:v>3.4029015361022052</c:v>
                </c:pt>
                <c:pt idx="1">
                  <c:v>3.1904624112328466</c:v>
                </c:pt>
                <c:pt idx="2">
                  <c:v>3.5138489829656199</c:v>
                </c:pt>
                <c:pt idx="3">
                  <c:v>3.3905189695396252</c:v>
                </c:pt>
                <c:pt idx="4">
                  <c:v>3.4162379593687553</c:v>
                </c:pt>
                <c:pt idx="5">
                  <c:v>3.5753945556571307</c:v>
                </c:pt>
                <c:pt idx="6">
                  <c:v>3.4634478738768593</c:v>
                </c:pt>
                <c:pt idx="7">
                  <c:v>3.7182314937339456</c:v>
                </c:pt>
                <c:pt idx="8">
                  <c:v>4.0938503153848425</c:v>
                </c:pt>
                <c:pt idx="9">
                  <c:v>4.4514813338884238</c:v>
                </c:pt>
                <c:pt idx="10">
                  <c:v>4.8846511132885482</c:v>
                </c:pt>
                <c:pt idx="11">
                  <c:v>4.5575872923013172</c:v>
                </c:pt>
                <c:pt idx="12">
                  <c:v>5.0636892773338102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'2'!$C$16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'2'!$D$16:$P$16</c:f>
              <c:numCache>
                <c:formatCode>#,##0.00</c:formatCode>
                <c:ptCount val="13"/>
                <c:pt idx="0">
                  <c:v>2.60663743399641</c:v>
                </c:pt>
                <c:pt idx="1">
                  <c:v>2.4585391262943364</c:v>
                </c:pt>
                <c:pt idx="2">
                  <c:v>2.4761570077033852</c:v>
                </c:pt>
                <c:pt idx="3">
                  <c:v>2.8648661378694</c:v>
                </c:pt>
                <c:pt idx="4">
                  <c:v>2.860082381613402</c:v>
                </c:pt>
                <c:pt idx="5">
                  <c:v>2.7414039912124615</c:v>
                </c:pt>
                <c:pt idx="6">
                  <c:v>2.8880912425445251</c:v>
                </c:pt>
                <c:pt idx="7">
                  <c:v>3.066486031631293</c:v>
                </c:pt>
                <c:pt idx="8">
                  <c:v>2.7304638763974349</c:v>
                </c:pt>
                <c:pt idx="9">
                  <c:v>2.579634284697943</c:v>
                </c:pt>
                <c:pt idx="10">
                  <c:v>2.7661482230841639</c:v>
                </c:pt>
                <c:pt idx="11">
                  <c:v>2.8459693000915363</c:v>
                </c:pt>
                <c:pt idx="12">
                  <c:v>3.1005943712627704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917536"/>
        <c:axId val="2114926240"/>
      </c:lineChart>
      <c:catAx>
        <c:axId val="21149175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2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26240"/>
        <c:scaling>
          <c:orientation val="minMax"/>
          <c:min val="0.5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17536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64756249725"/>
          <c:h val="0.10368331944855014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Enchidos de carne, miudezas ou sangue 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1795202159641696"/>
          <c:y val="3.1601876304391884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7114773317287E-2"/>
          <c:y val="0.13819108046457521"/>
          <c:w val="0.87050906003258166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'2'!$C$17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'2'!$D$17:$P$17</c:f>
              <c:numCache>
                <c:formatCode>#,##0.00</c:formatCode>
                <c:ptCount val="13"/>
                <c:pt idx="0">
                  <c:v>3.3607519335702265</c:v>
                </c:pt>
                <c:pt idx="1">
                  <c:v>3.4473058779673398</c:v>
                </c:pt>
                <c:pt idx="2">
                  <c:v>3.6588705860394595</c:v>
                </c:pt>
                <c:pt idx="3">
                  <c:v>3.3066637371986456</c:v>
                </c:pt>
                <c:pt idx="4">
                  <c:v>3.6645339342313972</c:v>
                </c:pt>
                <c:pt idx="5">
                  <c:v>3.6046137406554486</c:v>
                </c:pt>
                <c:pt idx="6">
                  <c:v>3.4514027482887988</c:v>
                </c:pt>
                <c:pt idx="7">
                  <c:v>3.8805422205913138</c:v>
                </c:pt>
                <c:pt idx="8">
                  <c:v>3.8837763606011269</c:v>
                </c:pt>
                <c:pt idx="9">
                  <c:v>4.0956328333571586</c:v>
                </c:pt>
                <c:pt idx="10">
                  <c:v>4.4480393202620592</c:v>
                </c:pt>
                <c:pt idx="11">
                  <c:v>4.2500574317862085</c:v>
                </c:pt>
                <c:pt idx="12">
                  <c:v>4.6042114353194137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'2'!$C$18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'2'!$D$18:$P$18</c:f>
              <c:numCache>
                <c:formatCode>#,##0.00</c:formatCode>
                <c:ptCount val="13"/>
                <c:pt idx="0">
                  <c:v>2.144113100762771</c:v>
                </c:pt>
                <c:pt idx="1">
                  <c:v>2.0689190387698226</c:v>
                </c:pt>
                <c:pt idx="2">
                  <c:v>2.2069207986274533</c:v>
                </c:pt>
                <c:pt idx="3">
                  <c:v>2.3034946384013928</c:v>
                </c:pt>
                <c:pt idx="4">
                  <c:v>2.3185783235551138</c:v>
                </c:pt>
                <c:pt idx="5">
                  <c:v>2.1965071966967846</c:v>
                </c:pt>
                <c:pt idx="6">
                  <c:v>2.3057519345480473</c:v>
                </c:pt>
                <c:pt idx="7">
                  <c:v>2.2804660189423838</c:v>
                </c:pt>
                <c:pt idx="8">
                  <c:v>2.4352584127171091</c:v>
                </c:pt>
                <c:pt idx="9">
                  <c:v>2.3505451460560636</c:v>
                </c:pt>
                <c:pt idx="10">
                  <c:v>2.5957742827673491</c:v>
                </c:pt>
                <c:pt idx="11">
                  <c:v>2.6305024987463694</c:v>
                </c:pt>
                <c:pt idx="12">
                  <c:v>2.9797362127556739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928960"/>
        <c:axId val="2114929504"/>
      </c:lineChart>
      <c:catAx>
        <c:axId val="211492896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2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29504"/>
        <c:scaling>
          <c:orientation val="minMax"/>
          <c:min val="0.5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2896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64756249725"/>
          <c:h val="0.10368331944855014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Toucinho de porco 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113552108775601"/>
          <c:y val="3.160960419210256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7114773317287E-2"/>
          <c:y val="0.13819108046457521"/>
          <c:w val="0.87050906003258166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'2'!$C$13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'2'!$D$13:$P$13</c:f>
              <c:numCache>
                <c:formatCode>#,##0.00</c:formatCode>
                <c:ptCount val="13"/>
                <c:pt idx="0">
                  <c:v>0.88875114425695156</c:v>
                </c:pt>
                <c:pt idx="1">
                  <c:v>0.9686096101235494</c:v>
                </c:pt>
                <c:pt idx="2">
                  <c:v>1.2356819288981964</c:v>
                </c:pt>
                <c:pt idx="3">
                  <c:v>1.2801460066263775</c:v>
                </c:pt>
                <c:pt idx="4">
                  <c:v>1.4144665094702211</c:v>
                </c:pt>
                <c:pt idx="5">
                  <c:v>0.9309650061962047</c:v>
                </c:pt>
                <c:pt idx="6">
                  <c:v>2.6455365400729769</c:v>
                </c:pt>
                <c:pt idx="7">
                  <c:v>2.5409353848685869</c:v>
                </c:pt>
                <c:pt idx="8">
                  <c:v>3.0658886527402811</c:v>
                </c:pt>
                <c:pt idx="9">
                  <c:v>2.9520794492858546</c:v>
                </c:pt>
                <c:pt idx="10">
                  <c:v>4.2753552607873164</c:v>
                </c:pt>
                <c:pt idx="11">
                  <c:v>4.156526559948869</c:v>
                </c:pt>
                <c:pt idx="12">
                  <c:v>4.3261115004507529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'2'!$C$14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'2'!$D$14:$P$14</c:f>
              <c:numCache>
                <c:formatCode>#,##0.00</c:formatCode>
                <c:ptCount val="13"/>
                <c:pt idx="0">
                  <c:v>0.79464804764518149</c:v>
                </c:pt>
                <c:pt idx="1">
                  <c:v>1.2135886520889085</c:v>
                </c:pt>
                <c:pt idx="2">
                  <c:v>0.58387191804041905</c:v>
                </c:pt>
                <c:pt idx="3">
                  <c:v>0.40473258897052106</c:v>
                </c:pt>
                <c:pt idx="4">
                  <c:v>0.43587018177465769</c:v>
                </c:pt>
                <c:pt idx="5">
                  <c:v>0.48891150216626716</c:v>
                </c:pt>
                <c:pt idx="6">
                  <c:v>0.33039696960718717</c:v>
                </c:pt>
                <c:pt idx="7">
                  <c:v>0.54541287756349943</c:v>
                </c:pt>
                <c:pt idx="8">
                  <c:v>0.4781583110332559</c:v>
                </c:pt>
                <c:pt idx="9">
                  <c:v>0.47251596372989729</c:v>
                </c:pt>
                <c:pt idx="10">
                  <c:v>0.63456403207331036</c:v>
                </c:pt>
                <c:pt idx="11">
                  <c:v>0.57270548024746748</c:v>
                </c:pt>
                <c:pt idx="12">
                  <c:v>0.77496404580163414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931136"/>
        <c:axId val="2114927872"/>
      </c:lineChart>
      <c:catAx>
        <c:axId val="21149311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2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27872"/>
        <c:scaling>
          <c:orientation val="minMax"/>
          <c:min val="0.5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31136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64756249725"/>
          <c:h val="0.10368331944855014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Carne de Suíno - Destinos das Saídas -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993127361358327"/>
          <c:y val="2.7638050098106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7066217261114398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'3'!$D$3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'3'!$E$3:$Q$3</c:f>
              <c:numCache>
                <c:formatCode>#,##0</c:formatCode>
                <c:ptCount val="13"/>
                <c:pt idx="0">
                  <c:v>13254.608</c:v>
                </c:pt>
                <c:pt idx="1">
                  <c:v>13491.612999999999</c:v>
                </c:pt>
                <c:pt idx="2">
                  <c:v>18459.16</c:v>
                </c:pt>
                <c:pt idx="3">
                  <c:v>19224.341</c:v>
                </c:pt>
                <c:pt idx="4">
                  <c:v>20612.87</c:v>
                </c:pt>
                <c:pt idx="5">
                  <c:v>23791.644</c:v>
                </c:pt>
                <c:pt idx="6">
                  <c:v>28322.268</c:v>
                </c:pt>
                <c:pt idx="7">
                  <c:v>23445.749</c:v>
                </c:pt>
                <c:pt idx="8">
                  <c:v>21161.538</c:v>
                </c:pt>
                <c:pt idx="9">
                  <c:v>22218.656999999999</c:v>
                </c:pt>
                <c:pt idx="10">
                  <c:v>17948.541000000001</c:v>
                </c:pt>
                <c:pt idx="11">
                  <c:v>18866.927</c:v>
                </c:pt>
                <c:pt idx="12">
                  <c:v>18667.694</c:v>
                </c:pt>
              </c:numCache>
            </c:numRef>
          </c:val>
          <c:smooth val="0"/>
          <c:extLst/>
        </c:ser>
        <c:ser>
          <c:idx val="0"/>
          <c:order val="1"/>
          <c:tx>
            <c:strRef>
              <c:f>'3'!$D$4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'3'!$E$4:$Q$4</c:f>
              <c:numCache>
                <c:formatCode>#,##0</c:formatCode>
                <c:ptCount val="13"/>
                <c:pt idx="0">
                  <c:v>8277.2029999999995</c:v>
                </c:pt>
                <c:pt idx="1">
                  <c:v>9005.8549999999996</c:v>
                </c:pt>
                <c:pt idx="2">
                  <c:v>9400.6959999999999</c:v>
                </c:pt>
                <c:pt idx="3">
                  <c:v>12938.735000000001</c:v>
                </c:pt>
                <c:pt idx="4">
                  <c:v>20619.894</c:v>
                </c:pt>
                <c:pt idx="5">
                  <c:v>17001.419000000002</c:v>
                </c:pt>
                <c:pt idx="6">
                  <c:v>22516.105</c:v>
                </c:pt>
                <c:pt idx="7">
                  <c:v>9229.6440000000002</c:v>
                </c:pt>
                <c:pt idx="8">
                  <c:v>7966.2809999999999</c:v>
                </c:pt>
                <c:pt idx="9">
                  <c:v>11974.852999999999</c:v>
                </c:pt>
                <c:pt idx="10">
                  <c:v>31181.776999999998</c:v>
                </c:pt>
                <c:pt idx="11">
                  <c:v>26030.343000000001</c:v>
                </c:pt>
                <c:pt idx="12">
                  <c:v>13762.64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919712"/>
        <c:axId val="2114916992"/>
      </c:lineChart>
      <c:catAx>
        <c:axId val="21149197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1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1699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1971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4953907490299934"/>
          <c:y val="0.89631665408582906"/>
          <c:w val="0.51818742099168114"/>
          <c:h val="5.037947702681024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Suínos Vivos - Destinos das Saídas -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993127361358327"/>
          <c:y val="2.7638050098106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7066217261114398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'3'!$D$10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'3'!$E$10:$Q$10</c:f>
              <c:numCache>
                <c:formatCode>#,##0</c:formatCode>
                <c:ptCount val="13"/>
                <c:pt idx="0">
                  <c:v>14805.026</c:v>
                </c:pt>
                <c:pt idx="1">
                  <c:v>18974.059000000001</c:v>
                </c:pt>
                <c:pt idx="2">
                  <c:v>18115.254000000001</c:v>
                </c:pt>
                <c:pt idx="3">
                  <c:v>14145.415000000001</c:v>
                </c:pt>
                <c:pt idx="4">
                  <c:v>13256.42</c:v>
                </c:pt>
                <c:pt idx="5">
                  <c:v>21800.434000000001</c:v>
                </c:pt>
                <c:pt idx="6">
                  <c:v>21533.308000000001</c:v>
                </c:pt>
                <c:pt idx="7">
                  <c:v>17710.469000000001</c:v>
                </c:pt>
                <c:pt idx="8">
                  <c:v>17202.513999999999</c:v>
                </c:pt>
                <c:pt idx="9">
                  <c:v>23969.833999999999</c:v>
                </c:pt>
                <c:pt idx="10">
                  <c:v>33072.622000000003</c:v>
                </c:pt>
                <c:pt idx="11">
                  <c:v>35578.849000000002</c:v>
                </c:pt>
                <c:pt idx="12">
                  <c:v>33779.811999999998</c:v>
                </c:pt>
              </c:numCache>
            </c:numRef>
          </c:val>
          <c:smooth val="0"/>
          <c:extLst/>
        </c:ser>
        <c:ser>
          <c:idx val="0"/>
          <c:order val="1"/>
          <c:tx>
            <c:strRef>
              <c:f>'3'!$D$11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'3'!$E$11:$Q$11</c:f>
              <c:numCache>
                <c:formatCode>0</c:formatCode>
                <c:ptCount val="13"/>
                <c:pt idx="0" formatCode="0.0">
                  <c:v>0.41599999999999998</c:v>
                </c:pt>
                <c:pt idx="1">
                  <c:v>3.5550000000000002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\ ##0.0">
                  <c:v>1.2390000000000001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\ ##0.0">
                  <c:v>0.08</c:v>
                </c:pt>
                <c:pt idx="9" formatCode="#\ ##0.0">
                  <c:v>0</c:v>
                </c:pt>
                <c:pt idx="10" formatCode="#,##0">
                  <c:v>12.523</c:v>
                </c:pt>
                <c:pt idx="11" formatCode="#,##0">
                  <c:v>0</c:v>
                </c:pt>
                <c:pt idx="12" formatCode="#,##0">
                  <c:v>0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925152"/>
        <c:axId val="2114930048"/>
      </c:lineChart>
      <c:catAx>
        <c:axId val="211492515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3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3004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492515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3184098843766243"/>
          <c:y val="0.89631653097180974"/>
          <c:w val="0.54835798747658593"/>
          <c:h val="4.647155369835646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gpp.pt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11</xdr:row>
      <xdr:rowOff>192230</xdr:rowOff>
    </xdr:from>
    <xdr:to>
      <xdr:col>0</xdr:col>
      <xdr:colOff>2387521</xdr:colOff>
      <xdr:row>13</xdr:row>
      <xdr:rowOff>69273</xdr:rowOff>
    </xdr:to>
    <xdr:pic>
      <xdr:nvPicPr>
        <xdr:cNvPr id="1026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023753"/>
          <a:ext cx="2006521" cy="379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77929</xdr:colOff>
      <xdr:row>3</xdr:row>
      <xdr:rowOff>95250</xdr:rowOff>
    </xdr:from>
    <xdr:to>
      <xdr:col>0</xdr:col>
      <xdr:colOff>2385986</xdr:colOff>
      <xdr:row>11</xdr:row>
      <xdr:rowOff>51954</xdr:rowOff>
    </xdr:to>
    <xdr:pic>
      <xdr:nvPicPr>
        <xdr:cNvPr id="7" name="irc_mi" descr="Resultado de imagem para carne de suin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29" y="917864"/>
          <a:ext cx="2308057" cy="1965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25977</xdr:colOff>
      <xdr:row>0</xdr:row>
      <xdr:rowOff>155864</xdr:rowOff>
    </xdr:from>
    <xdr:to>
      <xdr:col>0</xdr:col>
      <xdr:colOff>2409720</xdr:colOff>
      <xdr:row>1</xdr:row>
      <xdr:rowOff>146401</xdr:rowOff>
    </xdr:to>
    <xdr:pic>
      <xdr:nvPicPr>
        <xdr:cNvPr id="6" name="Imagem 5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977" y="155864"/>
          <a:ext cx="2383743" cy="31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772026</xdr:colOff>
      <xdr:row>25</xdr:row>
      <xdr:rowOff>20053</xdr:rowOff>
    </xdr:from>
    <xdr:to>
      <xdr:col>6</xdr:col>
      <xdr:colOff>473393</xdr:colOff>
      <xdr:row>44</xdr:row>
      <xdr:rowOff>107040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842210</xdr:colOff>
      <xdr:row>24</xdr:row>
      <xdr:rowOff>140368</xdr:rowOff>
    </xdr:from>
    <xdr:to>
      <xdr:col>14</xdr:col>
      <xdr:colOff>693971</xdr:colOff>
      <xdr:row>44</xdr:row>
      <xdr:rowOff>66934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772026</xdr:colOff>
      <xdr:row>46</xdr:row>
      <xdr:rowOff>110290</xdr:rowOff>
    </xdr:from>
    <xdr:to>
      <xdr:col>6</xdr:col>
      <xdr:colOff>473393</xdr:colOff>
      <xdr:row>66</xdr:row>
      <xdr:rowOff>36856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20052</xdr:colOff>
      <xdr:row>46</xdr:row>
      <xdr:rowOff>0</xdr:rowOff>
    </xdr:from>
    <xdr:to>
      <xdr:col>14</xdr:col>
      <xdr:colOff>724050</xdr:colOff>
      <xdr:row>65</xdr:row>
      <xdr:rowOff>120316</xdr:rowOff>
    </xdr:to>
    <xdr:graphicFrame macro="">
      <xdr:nvGraphicFramePr>
        <xdr:cNvPr id="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832183</xdr:colOff>
      <xdr:row>67</xdr:row>
      <xdr:rowOff>120316</xdr:rowOff>
    </xdr:from>
    <xdr:to>
      <xdr:col>15</xdr:col>
      <xdr:colOff>0</xdr:colOff>
      <xdr:row>87</xdr:row>
      <xdr:rowOff>110290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591553</xdr:colOff>
      <xdr:row>89</xdr:row>
      <xdr:rowOff>110290</xdr:rowOff>
    </xdr:from>
    <xdr:to>
      <xdr:col>10</xdr:col>
      <xdr:colOff>583683</xdr:colOff>
      <xdr:row>109</xdr:row>
      <xdr:rowOff>36856</xdr:rowOff>
    </xdr:to>
    <xdr:graphicFrame macro="">
      <xdr:nvGraphicFramePr>
        <xdr:cNvPr id="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762000</xdr:colOff>
      <xdr:row>67</xdr:row>
      <xdr:rowOff>80210</xdr:rowOff>
    </xdr:from>
    <xdr:to>
      <xdr:col>6</xdr:col>
      <xdr:colOff>463367</xdr:colOff>
      <xdr:row>87</xdr:row>
      <xdr:rowOff>70184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706352</xdr:colOff>
      <xdr:row>47</xdr:row>
      <xdr:rowOff>116735</xdr:rowOff>
    </xdr:from>
    <xdr:to>
      <xdr:col>7</xdr:col>
      <xdr:colOff>106375</xdr:colOff>
      <xdr:row>73</xdr:row>
      <xdr:rowOff>4779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462512</xdr:colOff>
      <xdr:row>48</xdr:row>
      <xdr:rowOff>8684</xdr:rowOff>
    </xdr:from>
    <xdr:to>
      <xdr:col>16</xdr:col>
      <xdr:colOff>216308</xdr:colOff>
      <xdr:row>73</xdr:row>
      <xdr:rowOff>52798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747661</xdr:colOff>
      <xdr:row>73</xdr:row>
      <xdr:rowOff>40968</xdr:rowOff>
    </xdr:from>
    <xdr:to>
      <xdr:col>7</xdr:col>
      <xdr:colOff>147684</xdr:colOff>
      <xdr:row>98</xdr:row>
      <xdr:rowOff>92883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674942</xdr:colOff>
      <xdr:row>99</xdr:row>
      <xdr:rowOff>10583</xdr:rowOff>
    </xdr:from>
    <xdr:to>
      <xdr:col>7</xdr:col>
      <xdr:colOff>99203</xdr:colOff>
      <xdr:row>124</xdr:row>
      <xdr:rowOff>62498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583249</xdr:colOff>
      <xdr:row>99</xdr:row>
      <xdr:rowOff>43380</xdr:rowOff>
    </xdr:from>
    <xdr:to>
      <xdr:col>16</xdr:col>
      <xdr:colOff>309738</xdr:colOff>
      <xdr:row>124</xdr:row>
      <xdr:rowOff>97077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557518</xdr:colOff>
      <xdr:row>73</xdr:row>
      <xdr:rowOff>50096</xdr:rowOff>
    </xdr:from>
    <xdr:to>
      <xdr:col>16</xdr:col>
      <xdr:colOff>265913</xdr:colOff>
      <xdr:row>98</xdr:row>
      <xdr:rowOff>103793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6</xdr:row>
      <xdr:rowOff>108787</xdr:rowOff>
    </xdr:from>
    <xdr:to>
      <xdr:col>9</xdr:col>
      <xdr:colOff>280737</xdr:colOff>
      <xdr:row>8</xdr:row>
      <xdr:rowOff>89737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98019" y="1602708"/>
          <a:ext cx="8625139" cy="3017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As produções de carne de suíno certificadas são as seguintes: Carne de Bísaro Transmontano DOP e Carne de Porco Alentejano DOP</a:t>
          </a:r>
          <a:endParaRPr lang="pt-PT" sz="1050">
            <a:latin typeface="+mn-lt"/>
          </a:endParaRPr>
        </a:p>
      </xdr:txBody>
    </xdr:sp>
    <xdr:clientData/>
  </xdr:twoCellAnchor>
  <xdr:twoCellAnchor>
    <xdr:from>
      <xdr:col>1</xdr:col>
      <xdr:colOff>6513</xdr:colOff>
      <xdr:row>13</xdr:row>
      <xdr:rowOff>153404</xdr:rowOff>
    </xdr:from>
    <xdr:to>
      <xdr:col>14</xdr:col>
      <xdr:colOff>533400</xdr:colOff>
      <xdr:row>16</xdr:row>
      <xdr:rowOff>134354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58913" y="3696704"/>
          <a:ext cx="13128462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As produções de presunto certificadas são as seguintes: Presunto e Paleta de Barrancos DOP, Presunto de Barroso IGP, Presunto de Melgaço IG, Presunto de Vinhais ou Presunto Bísaro de Vinhais IGP, Presunto e Paleta do Alentejo DOP, Presunto e Paleta de Campo Maior e Elvas IGP, Presunto e Paleta de Santana da Serra IGP</a:t>
          </a:r>
          <a:endParaRPr lang="pt-PT" sz="1050">
            <a:latin typeface="+mn-lt"/>
          </a:endParaRPr>
        </a:p>
      </xdr:txBody>
    </xdr:sp>
    <xdr:clientData/>
  </xdr:twoCellAnchor>
  <xdr:twoCellAnchor>
    <xdr:from>
      <xdr:col>1</xdr:col>
      <xdr:colOff>6512</xdr:colOff>
      <xdr:row>22</xdr:row>
      <xdr:rowOff>153404</xdr:rowOff>
    </xdr:from>
    <xdr:to>
      <xdr:col>15</xdr:col>
      <xdr:colOff>571499</xdr:colOff>
      <xdr:row>29</xdr:row>
      <xdr:rowOff>115661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58912" y="5820779"/>
          <a:ext cx="14014287" cy="10957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just" rtl="0">
            <a:defRPr sz="1000"/>
          </a:pPr>
          <a:r>
            <a:rPr lang="pt-PT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As produções de enchidos certificadas são as seguintes: </a:t>
          </a:r>
          <a:r>
            <a:rPr lang="pt-PT" sz="1000">
              <a:solidFill>
                <a:sysClr val="windowText" lastClr="000000"/>
              </a:solidFill>
              <a:latin typeface="+mn-lt"/>
            </a:rPr>
            <a:t>Alheira de Barroso-Montalegre IGP, Alheira de Mirandela IGP, Alheira de Vinhais IGP, Butelo de Vinhais / Bucho de Vinhais / Chouriço de Ossos de Vinhais IGP, Cacholeira Branca de Portalegre IGP, Chouriça de Carne de Barroso-Montalegre IGP, Chouriça de Carne de Melgaço IGP, Chouriça de Carne de Vinhais / Linguiça de Vinhais IGP, Chouriça de Sangue de Melgaço IGP, Chouriça Doce de Vinhais IGP, Chouriço Azedo de Vinhais / Azedo de Vinhais / Chouriço de Pão de Vinhais IGP, Chouriço de Abóbora de Barroso-Montalegre</a:t>
          </a:r>
          <a:r>
            <a:rPr lang="pt-PT" sz="1000" baseline="0">
              <a:solidFill>
                <a:sysClr val="windowText" lastClr="000000"/>
              </a:solidFill>
              <a:latin typeface="+mn-lt"/>
            </a:rPr>
            <a:t> IGP,</a:t>
          </a:r>
          <a:r>
            <a:rPr lang="pt-PT" sz="1000">
              <a:solidFill>
                <a:sysClr val="windowText" lastClr="000000"/>
              </a:solidFill>
              <a:latin typeface="+mn-lt"/>
            </a:rPr>
            <a:t> Chouriço de Carne de Estremoz e Borba</a:t>
          </a:r>
          <a:r>
            <a:rPr lang="pt-PT" sz="1000" baseline="0">
              <a:solidFill>
                <a:sysClr val="windowText" lastClr="000000"/>
              </a:solidFill>
              <a:latin typeface="+mn-lt"/>
            </a:rPr>
            <a:t> IGP,</a:t>
          </a:r>
          <a:r>
            <a:rPr lang="pt-PT" sz="1000">
              <a:solidFill>
                <a:sysClr val="windowText" lastClr="000000"/>
              </a:solidFill>
              <a:latin typeface="+mn-lt"/>
            </a:rPr>
            <a:t> Chouriço de Portalegre IGP, Chouriço Grosso de Estremoz e Borba</a:t>
          </a:r>
          <a:r>
            <a:rPr lang="pt-PT" sz="1000" baseline="0">
              <a:solidFill>
                <a:sysClr val="windowText" lastClr="000000"/>
              </a:solidFill>
              <a:latin typeface="+mn-lt"/>
            </a:rPr>
            <a:t> IGP,</a:t>
          </a:r>
          <a:r>
            <a:rPr lang="pt-PT" sz="1000">
              <a:solidFill>
                <a:sysClr val="windowText" lastClr="000000"/>
              </a:solidFill>
              <a:latin typeface="+mn-lt"/>
            </a:rPr>
            <a:t>  Chouriço Mouro de Portalegre IGP, Farinheira de Estremoz e Borba IGP, Farinheira de Portalegre IGP, Linguiça de Portalegre IGP, Linguíça do Baixo Alentejo / Chouriço de carne do Baixo Alentejo IGP,  Morcela de Assar de Portalegre IGP, Morcela de Cozer de Portalegre IGP,</a:t>
          </a:r>
          <a:r>
            <a:rPr lang="pt-PT" sz="1000" baseline="0">
              <a:solidFill>
                <a:sysClr val="windowText" lastClr="000000"/>
              </a:solidFill>
              <a:latin typeface="+mn-lt"/>
            </a:rPr>
            <a:t> </a:t>
          </a:r>
          <a:r>
            <a:rPr lang="pt-PT" sz="1000">
              <a:solidFill>
                <a:sysClr val="windowText" lastClr="000000"/>
              </a:solidFill>
              <a:latin typeface="+mn-lt"/>
            </a:rPr>
            <a:t>Morcela de Estremoz e Borba IGP, Paia de Estremoz e Borba IGP, Paia de Lombo de Estremoz e Borba IGP, Paia de Toucinho de Estremoz e Borba IGP, Painho de Portalegre IGP, Paio de Beja</a:t>
          </a:r>
          <a:r>
            <a:rPr lang="pt-PT" sz="1000" baseline="0">
              <a:solidFill>
                <a:sysClr val="windowText" lastClr="000000"/>
              </a:solidFill>
              <a:latin typeface="+mn-lt"/>
            </a:rPr>
            <a:t> IGP</a:t>
          </a:r>
          <a:r>
            <a:rPr lang="pt-PT" sz="1000">
              <a:solidFill>
                <a:sysClr val="windowText" lastClr="000000"/>
              </a:solidFill>
              <a:latin typeface="+mn-lt"/>
            </a:rPr>
            <a:t>,</a:t>
          </a:r>
          <a:r>
            <a:rPr lang="pt-PT" sz="1000" baseline="0">
              <a:solidFill>
                <a:sysClr val="windowText" lastClr="000000"/>
              </a:solidFill>
              <a:latin typeface="+mn-lt"/>
            </a:rPr>
            <a:t> </a:t>
          </a:r>
          <a:r>
            <a:rPr lang="pt-PT" sz="1000">
              <a:solidFill>
                <a:sysClr val="windowText" lastClr="000000"/>
              </a:solidFill>
              <a:latin typeface="+mn-lt"/>
            </a:rPr>
            <a:t>Salpicão de Barroso-Montalegre</a:t>
          </a:r>
          <a:r>
            <a:rPr lang="pt-PT" sz="1000" baseline="0">
              <a:solidFill>
                <a:sysClr val="windowText" lastClr="000000"/>
              </a:solidFill>
              <a:latin typeface="+mn-lt"/>
            </a:rPr>
            <a:t> IGP</a:t>
          </a:r>
          <a:r>
            <a:rPr lang="pt-PT" sz="1000">
              <a:solidFill>
                <a:sysClr val="windowText" lastClr="000000"/>
              </a:solidFill>
              <a:latin typeface="+mn-lt"/>
            </a:rPr>
            <a:t>,</a:t>
          </a:r>
          <a:r>
            <a:rPr lang="pt-PT" sz="1000" baseline="0">
              <a:solidFill>
                <a:sysClr val="windowText" lastClr="000000"/>
              </a:solidFill>
              <a:latin typeface="+mn-lt"/>
            </a:rPr>
            <a:t> </a:t>
          </a:r>
          <a:r>
            <a:rPr lang="pt-PT" sz="1000">
              <a:solidFill>
                <a:sysClr val="windowText" lastClr="000000"/>
              </a:solidFill>
              <a:latin typeface="+mn-lt"/>
            </a:rPr>
            <a:t>Salpicão de Melgaço IGP, Salpicão de Vinhais IGP e Sangueira de Barroso-Montalegre</a:t>
          </a:r>
          <a:r>
            <a:rPr lang="pt-PT" sz="1000" baseline="0">
              <a:solidFill>
                <a:sysClr val="windowText" lastClr="000000"/>
              </a:solidFill>
              <a:latin typeface="+mn-lt"/>
            </a:rPr>
            <a:t> IGP</a:t>
          </a:r>
          <a:endParaRPr lang="pt-PT" sz="1000">
            <a:solidFill>
              <a:sysClr val="windowText" lastClr="000000"/>
            </a:solidFill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936960</xdr:colOff>
      <xdr:row>34</xdr:row>
      <xdr:rowOff>34589</xdr:rowOff>
    </xdr:from>
    <xdr:to>
      <xdr:col>7</xdr:col>
      <xdr:colOff>189498</xdr:colOff>
      <xdr:row>56</xdr:row>
      <xdr:rowOff>53640</xdr:rowOff>
    </xdr:to>
    <xdr:graphicFrame macro="">
      <xdr:nvGraphicFramePr>
        <xdr:cNvPr id="512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814639</xdr:colOff>
      <xdr:row>33</xdr:row>
      <xdr:rowOff>134352</xdr:rowOff>
    </xdr:from>
    <xdr:to>
      <xdr:col>15</xdr:col>
      <xdr:colOff>143377</xdr:colOff>
      <xdr:row>56</xdr:row>
      <xdr:rowOff>39102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997618</xdr:colOff>
      <xdr:row>59</xdr:row>
      <xdr:rowOff>107505</xdr:rowOff>
    </xdr:from>
    <xdr:to>
      <xdr:col>7</xdr:col>
      <xdr:colOff>250156</xdr:colOff>
      <xdr:row>81</xdr:row>
      <xdr:rowOff>126556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90794</xdr:colOff>
      <xdr:row>59</xdr:row>
      <xdr:rowOff>52917</xdr:rowOff>
    </xdr:from>
    <xdr:to>
      <xdr:col>15</xdr:col>
      <xdr:colOff>271769</xdr:colOff>
      <xdr:row>81</xdr:row>
      <xdr:rowOff>116417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968653</xdr:colOff>
      <xdr:row>84</xdr:row>
      <xdr:rowOff>13925</xdr:rowOff>
    </xdr:from>
    <xdr:to>
      <xdr:col>7</xdr:col>
      <xdr:colOff>221191</xdr:colOff>
      <xdr:row>106</xdr:row>
      <xdr:rowOff>32976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151509</xdr:colOff>
      <xdr:row>83</xdr:row>
      <xdr:rowOff>80211</xdr:rowOff>
    </xdr:from>
    <xdr:to>
      <xdr:col>15</xdr:col>
      <xdr:colOff>332484</xdr:colOff>
      <xdr:row>105</xdr:row>
      <xdr:rowOff>143711</xdr:rowOff>
    </xdr:to>
    <xdr:graphicFrame macro="">
      <xdr:nvGraphicFramePr>
        <xdr:cNvPr id="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6.85546875" customWidth="1"/>
    <col min="2" max="2" width="81.5703125" customWidth="1"/>
  </cols>
  <sheetData>
    <row r="1" spans="1:8" ht="25.5" customHeight="1" x14ac:dyDescent="0.2">
      <c r="B1" s="38" t="s">
        <v>94</v>
      </c>
    </row>
    <row r="2" spans="1:8" ht="20.100000000000001" customHeight="1" x14ac:dyDescent="0.2">
      <c r="B2" s="68" t="s">
        <v>138</v>
      </c>
    </row>
    <row r="3" spans="1:8" ht="20.100000000000001" customHeight="1" x14ac:dyDescent="0.2">
      <c r="A3" s="222" t="s">
        <v>162</v>
      </c>
      <c r="B3" s="68" t="s">
        <v>139</v>
      </c>
    </row>
    <row r="4" spans="1:8" ht="20.100000000000001" customHeight="1" x14ac:dyDescent="0.2">
      <c r="B4" s="68" t="s">
        <v>140</v>
      </c>
    </row>
    <row r="5" spans="1:8" ht="19.899999999999999" customHeight="1" x14ac:dyDescent="0.2">
      <c r="A5" s="52"/>
      <c r="B5" s="65" t="s">
        <v>0</v>
      </c>
      <c r="E5" s="78"/>
      <c r="F5" s="78"/>
      <c r="G5" s="78"/>
      <c r="H5" s="78"/>
    </row>
    <row r="6" spans="1:8" ht="19.899999999999999" customHeight="1" x14ac:dyDescent="0.2">
      <c r="A6" s="52"/>
      <c r="B6" s="66" t="s">
        <v>96</v>
      </c>
    </row>
    <row r="7" spans="1:8" ht="19.899999999999999" customHeight="1" x14ac:dyDescent="0.2">
      <c r="B7" s="66" t="s">
        <v>97</v>
      </c>
    </row>
    <row r="8" spans="1:8" ht="19.899999999999999" customHeight="1" x14ac:dyDescent="0.2">
      <c r="B8" s="66" t="s">
        <v>98</v>
      </c>
    </row>
    <row r="9" spans="1:8" ht="19.899999999999999" customHeight="1" x14ac:dyDescent="0.2">
      <c r="B9" s="67" t="s">
        <v>99</v>
      </c>
    </row>
    <row r="10" spans="1:8" ht="19.899999999999999" customHeight="1" x14ac:dyDescent="0.2">
      <c r="B10" s="67" t="s">
        <v>100</v>
      </c>
    </row>
    <row r="11" spans="1:8" ht="19.899999999999999" customHeight="1" x14ac:dyDescent="0.2">
      <c r="B11" s="66" t="s">
        <v>101</v>
      </c>
    </row>
    <row r="12" spans="1:8" ht="19.899999999999999" customHeight="1" x14ac:dyDescent="0.2">
      <c r="B12" s="67" t="s">
        <v>134</v>
      </c>
    </row>
    <row r="13" spans="1:8" ht="19.899999999999999" customHeight="1" x14ac:dyDescent="0.2">
      <c r="A13" s="37" t="s">
        <v>52</v>
      </c>
      <c r="B13" s="66" t="s">
        <v>102</v>
      </c>
    </row>
    <row r="14" spans="1:8" ht="19.899999999999999" customHeight="1" x14ac:dyDescent="0.2">
      <c r="B14" s="1"/>
    </row>
  </sheetData>
  <sheetProtection selectLockedCells="1" selectUnlockedCells="1"/>
  <phoneticPr fontId="9" type="noConversion"/>
  <hyperlinks>
    <hyperlink ref="B5" location="1!A1" display="1. Comércio Internacional"/>
    <hyperlink ref="B7" location="'3'!A1" display="3. Destinos das Saídas UE/Países Terceiros"/>
    <hyperlink ref="B10" location="'6'!A1" display="6. Produção"/>
    <hyperlink ref="B11" location="'7'!A1" display="7. Balanço de Aprovisionamento INE"/>
    <hyperlink ref="B12" location="'8'!A1" display="8. Produção Certificada de Carne de Suíno DOP"/>
    <hyperlink ref="B13" location="'9'!A1" display="9. Indicadores de análise do Comércio Internacional"/>
    <hyperlink ref="B8" location="'4'!A1" display="4. Origens das Entradas e Destinos das Saídas"/>
    <hyperlink ref="B9" location="'5'!A1" display="5. Efetivo e Número de Explorações com suínos"/>
    <hyperlink ref="B6" location="'2'!A1" display="2. Preços Médios de Importação e Exportação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3"/>
  <sheetViews>
    <sheetView showGridLines="0" zoomScale="95" zoomScaleNormal="95" workbookViewId="0"/>
  </sheetViews>
  <sheetFormatPr defaultRowHeight="12.75" x14ac:dyDescent="0.2"/>
  <cols>
    <col min="1" max="1" width="2.42578125" style="2" customWidth="1"/>
    <col min="2" max="2" width="31.140625" style="2" customWidth="1"/>
    <col min="3" max="3" width="10.85546875" style="2" customWidth="1"/>
    <col min="4" max="16" width="12.7109375" style="2" customWidth="1"/>
    <col min="17" max="16384" width="9.140625" style="2"/>
  </cols>
  <sheetData>
    <row r="1" spans="2:31" ht="29.85" customHeight="1" x14ac:dyDescent="0.2">
      <c r="B1" s="3" t="s">
        <v>44</v>
      </c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2:31" ht="23.25" customHeight="1" x14ac:dyDescent="0.2">
      <c r="B2" s="4" t="s">
        <v>20</v>
      </c>
      <c r="C2" s="5" t="s">
        <v>2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  <c r="K2" s="7">
        <v>2017</v>
      </c>
      <c r="L2" s="7">
        <v>2018</v>
      </c>
      <c r="M2" s="7">
        <v>2019</v>
      </c>
      <c r="N2" s="7">
        <v>2020</v>
      </c>
      <c r="O2" s="7">
        <v>2021</v>
      </c>
      <c r="P2" s="7">
        <v>2022</v>
      </c>
      <c r="S2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1" ht="23.25" customHeight="1" x14ac:dyDescent="0.2">
      <c r="B3" s="84" t="s">
        <v>109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S3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2:31" ht="18" customHeight="1" x14ac:dyDescent="0.2">
      <c r="B4" s="191" t="s">
        <v>27</v>
      </c>
      <c r="C4" s="192" t="s">
        <v>58</v>
      </c>
      <c r="D4" s="85">
        <v>265076</v>
      </c>
      <c r="E4" s="85">
        <v>264430</v>
      </c>
      <c r="F4" s="85">
        <v>249719</v>
      </c>
      <c r="G4" s="85">
        <v>238169</v>
      </c>
      <c r="H4" s="85">
        <v>248077</v>
      </c>
      <c r="I4" s="85">
        <v>260193</v>
      </c>
      <c r="J4" s="85">
        <v>259789</v>
      </c>
      <c r="K4" s="85">
        <v>245613</v>
      </c>
      <c r="L4" s="85">
        <v>249091</v>
      </c>
      <c r="M4" s="85">
        <v>252147</v>
      </c>
      <c r="N4" s="85">
        <v>246890.41107899998</v>
      </c>
      <c r="O4" s="85">
        <v>245251.55912399999</v>
      </c>
      <c r="P4" s="85">
        <v>240312.96077099995</v>
      </c>
      <c r="Q4" s="72"/>
      <c r="R4" s="72"/>
      <c r="S4" s="72"/>
      <c r="T4" s="83"/>
      <c r="U4" s="83"/>
      <c r="V4" s="15"/>
      <c r="W4" s="20"/>
      <c r="X4" s="20"/>
      <c r="Y4" s="20"/>
      <c r="Z4" s="20"/>
      <c r="AA4" s="20"/>
      <c r="AB4" s="20"/>
      <c r="AC4" s="21"/>
      <c r="AD4" s="21"/>
      <c r="AE4" s="21"/>
    </row>
    <row r="5" spans="2:31" ht="18" customHeight="1" x14ac:dyDescent="0.2">
      <c r="B5" s="173" t="s">
        <v>28</v>
      </c>
      <c r="C5" s="152" t="s">
        <v>58</v>
      </c>
      <c r="D5" s="22">
        <v>110809.686</v>
      </c>
      <c r="E5" s="22">
        <v>110224.79399999999</v>
      </c>
      <c r="F5" s="22">
        <v>115802.30799999999</v>
      </c>
      <c r="G5" s="22">
        <v>125257.933</v>
      </c>
      <c r="H5" s="22">
        <v>133904.111</v>
      </c>
      <c r="I5" s="22">
        <v>121631.656</v>
      </c>
      <c r="J5" s="22">
        <v>106690.637</v>
      </c>
      <c r="K5" s="22">
        <v>106943.046</v>
      </c>
      <c r="L5" s="22">
        <v>109900.93700000001</v>
      </c>
      <c r="M5" s="22">
        <v>100957.26700000001</v>
      </c>
      <c r="N5" s="22">
        <v>86849.917000000001</v>
      </c>
      <c r="O5" s="22">
        <v>92811.950000000012</v>
      </c>
      <c r="P5" s="22">
        <v>95853.438000000009</v>
      </c>
      <c r="Q5" s="72"/>
      <c r="R5" s="72"/>
      <c r="S5" s="72"/>
      <c r="T5" s="83"/>
      <c r="U5" s="83"/>
      <c r="V5" s="15"/>
      <c r="W5" s="20"/>
      <c r="X5" s="20"/>
      <c r="Y5" s="20"/>
      <c r="Z5" s="20"/>
      <c r="AA5" s="20"/>
      <c r="AB5" s="20"/>
      <c r="AC5" s="21"/>
      <c r="AD5" s="21"/>
      <c r="AE5" s="21"/>
    </row>
    <row r="6" spans="2:31" ht="18" customHeight="1" x14ac:dyDescent="0.2">
      <c r="B6" s="193" t="s">
        <v>29</v>
      </c>
      <c r="C6" s="194" t="s">
        <v>58</v>
      </c>
      <c r="D6" s="31">
        <v>21531.811000000002</v>
      </c>
      <c r="E6" s="31">
        <v>22497.468000000001</v>
      </c>
      <c r="F6" s="31">
        <v>27859.856</v>
      </c>
      <c r="G6" s="31">
        <v>32163.076000000001</v>
      </c>
      <c r="H6" s="31">
        <v>41232.764000000003</v>
      </c>
      <c r="I6" s="31">
        <v>40793.062999999995</v>
      </c>
      <c r="J6" s="31">
        <v>50838.373</v>
      </c>
      <c r="K6" s="31">
        <v>32675.393</v>
      </c>
      <c r="L6" s="31">
        <v>29127.819000000003</v>
      </c>
      <c r="M6" s="31">
        <v>34193.51</v>
      </c>
      <c r="N6" s="31">
        <v>49130.317999999999</v>
      </c>
      <c r="O6" s="31">
        <v>44897.270000000004</v>
      </c>
      <c r="P6" s="31">
        <v>32430.333999999999</v>
      </c>
      <c r="Q6" s="72"/>
      <c r="R6" s="72"/>
      <c r="S6" s="72"/>
      <c r="T6" s="83"/>
      <c r="U6" s="83"/>
      <c r="V6" s="15"/>
      <c r="W6" s="20"/>
      <c r="X6" s="20"/>
      <c r="Y6" s="20"/>
      <c r="Z6" s="20"/>
      <c r="AA6" s="20"/>
      <c r="AB6" s="20"/>
      <c r="AC6" s="20"/>
      <c r="AD6" s="20"/>
      <c r="AE6" s="20"/>
    </row>
    <row r="7" spans="2:31" ht="24" customHeight="1" x14ac:dyDescent="0.2">
      <c r="B7" s="195" t="s">
        <v>30</v>
      </c>
      <c r="C7" s="196" t="s">
        <v>25</v>
      </c>
      <c r="D7" s="24">
        <f t="shared" ref="D7:N7" si="0">D6/D4*100</f>
        <v>8.1228821168268723</v>
      </c>
      <c r="E7" s="24">
        <f t="shared" si="0"/>
        <v>8.5079106001588336</v>
      </c>
      <c r="F7" s="24">
        <f t="shared" si="0"/>
        <v>11.156482286089563</v>
      </c>
      <c r="G7" s="24">
        <f t="shared" si="0"/>
        <v>13.504308285293218</v>
      </c>
      <c r="H7" s="24">
        <f t="shared" si="0"/>
        <v>16.620953977998767</v>
      </c>
      <c r="I7" s="24">
        <f t="shared" si="0"/>
        <v>15.678001714112213</v>
      </c>
      <c r="J7" s="24">
        <f t="shared" si="0"/>
        <v>19.569101463110446</v>
      </c>
      <c r="K7" s="24">
        <f t="shared" si="0"/>
        <v>13.303608929494775</v>
      </c>
      <c r="L7" s="24">
        <f t="shared" si="0"/>
        <v>11.693645695749748</v>
      </c>
      <c r="M7" s="24">
        <f t="shared" si="0"/>
        <v>13.560942624738745</v>
      </c>
      <c r="N7" s="24">
        <f t="shared" si="0"/>
        <v>19.899646075877481</v>
      </c>
      <c r="O7" s="24">
        <f t="shared" ref="O7:P7" si="1">O6/O4*100</f>
        <v>18.306619603302828</v>
      </c>
      <c r="P7" s="24">
        <f t="shared" si="1"/>
        <v>13.495041589081685</v>
      </c>
      <c r="Q7" s="72"/>
      <c r="R7" s="72"/>
      <c r="S7" s="72"/>
      <c r="T7" s="72"/>
      <c r="U7" s="72"/>
    </row>
    <row r="8" spans="2:31" ht="24" customHeight="1" x14ac:dyDescent="0.2">
      <c r="B8" s="197" t="s">
        <v>31</v>
      </c>
      <c r="C8" s="198" t="s">
        <v>58</v>
      </c>
      <c r="D8" s="25">
        <f t="shared" ref="D8:N8" si="2">D4+D5-D6</f>
        <v>354353.875</v>
      </c>
      <c r="E8" s="25">
        <f t="shared" si="2"/>
        <v>352157.326</v>
      </c>
      <c r="F8" s="25">
        <f t="shared" si="2"/>
        <v>337661.45199999993</v>
      </c>
      <c r="G8" s="25">
        <f t="shared" si="2"/>
        <v>331263.85700000002</v>
      </c>
      <c r="H8" s="25">
        <f t="shared" si="2"/>
        <v>340748.34700000001</v>
      </c>
      <c r="I8" s="25">
        <f t="shared" si="2"/>
        <v>341031.59299999999</v>
      </c>
      <c r="J8" s="25">
        <f t="shared" si="2"/>
        <v>315641.26399999997</v>
      </c>
      <c r="K8" s="25">
        <f t="shared" si="2"/>
        <v>319880.65299999999</v>
      </c>
      <c r="L8" s="25">
        <f t="shared" si="2"/>
        <v>329864.11800000002</v>
      </c>
      <c r="M8" s="25">
        <f t="shared" si="2"/>
        <v>318910.75699999998</v>
      </c>
      <c r="N8" s="25">
        <f t="shared" si="2"/>
        <v>284610.01007900003</v>
      </c>
      <c r="O8" s="25">
        <f t="shared" ref="O8:P8" si="3">O4+O5-O6</f>
        <v>293166.23912399996</v>
      </c>
      <c r="P8" s="25">
        <f t="shared" si="3"/>
        <v>303736.064771</v>
      </c>
      <c r="Q8" s="72"/>
      <c r="R8" s="72"/>
      <c r="S8" s="72"/>
      <c r="T8" s="72"/>
      <c r="U8" s="72"/>
    </row>
    <row r="9" spans="2:31" ht="24" customHeight="1" x14ac:dyDescent="0.2">
      <c r="B9" s="195" t="s">
        <v>24</v>
      </c>
      <c r="C9" s="196" t="s">
        <v>25</v>
      </c>
      <c r="D9" s="24">
        <f t="shared" ref="D9:N9" si="4">D4/D8*100</f>
        <v>74.805446956097214</v>
      </c>
      <c r="E9" s="24">
        <f t="shared" si="4"/>
        <v>75.088598327214697</v>
      </c>
      <c r="F9" s="24">
        <f t="shared" si="4"/>
        <v>73.955436287112818</v>
      </c>
      <c r="G9" s="24">
        <f t="shared" si="4"/>
        <v>71.897067840999014</v>
      </c>
      <c r="H9" s="24">
        <f t="shared" si="4"/>
        <v>72.803581347967622</v>
      </c>
      <c r="I9" s="24">
        <f t="shared" si="4"/>
        <v>76.295863884962714</v>
      </c>
      <c r="J9" s="24">
        <f t="shared" si="4"/>
        <v>82.305144995237384</v>
      </c>
      <c r="K9" s="24">
        <f t="shared" si="4"/>
        <v>76.782699327552024</v>
      </c>
      <c r="L9" s="24">
        <f t="shared" si="4"/>
        <v>75.513214808044083</v>
      </c>
      <c r="M9" s="24">
        <f t="shared" si="4"/>
        <v>79.065065842228705</v>
      </c>
      <c r="N9" s="24">
        <f t="shared" si="4"/>
        <v>86.746917654256038</v>
      </c>
      <c r="O9" s="24">
        <f t="shared" ref="O9:P9" si="5">O4/O8*100</f>
        <v>83.65613989415283</v>
      </c>
      <c r="P9" s="24">
        <f t="shared" si="5"/>
        <v>79.119007797833447</v>
      </c>
      <c r="Q9" s="72"/>
      <c r="R9" s="72"/>
      <c r="S9" s="72"/>
      <c r="T9" s="72"/>
      <c r="U9" s="72"/>
    </row>
    <row r="10" spans="2:31" ht="26.1" customHeight="1" x14ac:dyDescent="0.2">
      <c r="B10" s="199" t="s">
        <v>32</v>
      </c>
      <c r="C10" s="184" t="s">
        <v>25</v>
      </c>
      <c r="D10" s="26">
        <f t="shared" ref="D10:N10" si="6">(D4-D6)/D8*100</f>
        <v>68.729088682887976</v>
      </c>
      <c r="E10" s="26">
        <f t="shared" si="6"/>
        <v>68.700127510622906</v>
      </c>
      <c r="F10" s="26">
        <f t="shared" si="6"/>
        <v>65.70461113814082</v>
      </c>
      <c r="G10" s="26">
        <f t="shared" si="6"/>
        <v>62.187866151664103</v>
      </c>
      <c r="H10" s="26">
        <f t="shared" si="6"/>
        <v>60.702931597787035</v>
      </c>
      <c r="I10" s="26">
        <f t="shared" si="6"/>
        <v>64.334197037281527</v>
      </c>
      <c r="J10" s="26">
        <f t="shared" si="6"/>
        <v>66.19876766175922</v>
      </c>
      <c r="K10" s="26">
        <f t="shared" si="6"/>
        <v>66.567829283504679</v>
      </c>
      <c r="L10" s="26">
        <f t="shared" si="6"/>
        <v>66.682967014920962</v>
      </c>
      <c r="M10" s="26">
        <f t="shared" si="6"/>
        <v>68.343097627152162</v>
      </c>
      <c r="N10" s="26">
        <f t="shared" si="6"/>
        <v>69.484588059326214</v>
      </c>
      <c r="O10" s="26">
        <f t="shared" ref="O10:P10" si="7">(O4-O6)/O8*100</f>
        <v>68.34152858892341</v>
      </c>
      <c r="P10" s="26">
        <f t="shared" si="7"/>
        <v>68.441864790647045</v>
      </c>
      <c r="Q10" s="72"/>
      <c r="R10" s="72"/>
      <c r="S10" s="72"/>
      <c r="T10" s="72"/>
      <c r="U10" s="72"/>
    </row>
    <row r="12" spans="2:31" ht="23.25" customHeight="1" x14ac:dyDescent="0.2">
      <c r="B12" s="84" t="s">
        <v>111</v>
      </c>
      <c r="R12" s="14" t="s">
        <v>11</v>
      </c>
    </row>
    <row r="13" spans="2:31" ht="18" customHeight="1" x14ac:dyDescent="0.2">
      <c r="B13" s="191" t="s">
        <v>27</v>
      </c>
      <c r="C13" s="192" t="s">
        <v>58</v>
      </c>
      <c r="D13" s="85">
        <v>7593.4390000000003</v>
      </c>
      <c r="E13" s="85">
        <v>7983.2690000000002</v>
      </c>
      <c r="F13" s="85">
        <v>9981.9210000000003</v>
      </c>
      <c r="G13" s="85">
        <v>10534.852999999999</v>
      </c>
      <c r="H13" s="85">
        <v>11528.3</v>
      </c>
      <c r="I13" s="85">
        <v>12226.683000000001</v>
      </c>
      <c r="J13" s="85">
        <v>12304.745000000001</v>
      </c>
      <c r="K13" s="85">
        <v>13685.504000000001</v>
      </c>
      <c r="L13" s="85">
        <v>14253.72</v>
      </c>
      <c r="M13" s="85">
        <v>14969.286</v>
      </c>
      <c r="N13" s="85">
        <v>15360.986999999999</v>
      </c>
      <c r="O13" s="85">
        <v>12798.972</v>
      </c>
      <c r="P13" s="85">
        <v>12495.678</v>
      </c>
    </row>
    <row r="14" spans="2:31" ht="18" customHeight="1" x14ac:dyDescent="0.2">
      <c r="B14" s="173" t="s">
        <v>28</v>
      </c>
      <c r="C14" s="152" t="s">
        <v>58</v>
      </c>
      <c r="D14" s="22">
        <v>1964.4380000000001</v>
      </c>
      <c r="E14" s="22">
        <v>2077.9549999999999</v>
      </c>
      <c r="F14" s="22">
        <v>1712.73</v>
      </c>
      <c r="G14" s="22">
        <v>1377.7750000000001</v>
      </c>
      <c r="H14" s="22">
        <v>1447.6290000000001</v>
      </c>
      <c r="I14" s="22">
        <v>1863.586</v>
      </c>
      <c r="J14" s="22">
        <v>2415.4829999999997</v>
      </c>
      <c r="K14" s="22">
        <v>2560.694</v>
      </c>
      <c r="L14" s="22">
        <v>1593.9880000000001</v>
      </c>
      <c r="M14" s="22">
        <v>1683.2080000000001</v>
      </c>
      <c r="N14" s="22">
        <v>1541.99</v>
      </c>
      <c r="O14" s="22">
        <v>1771.7439999999999</v>
      </c>
      <c r="P14" s="22">
        <v>1895.105</v>
      </c>
    </row>
    <row r="15" spans="2:31" ht="18" customHeight="1" x14ac:dyDescent="0.2">
      <c r="B15" s="193" t="s">
        <v>29</v>
      </c>
      <c r="C15" s="194" t="s">
        <v>58</v>
      </c>
      <c r="D15" s="31">
        <v>1968.6120000000001</v>
      </c>
      <c r="E15" s="31">
        <v>2138.9459999999999</v>
      </c>
      <c r="F15" s="31">
        <v>2389.578</v>
      </c>
      <c r="G15" s="31">
        <v>1986.222</v>
      </c>
      <c r="H15" s="31">
        <v>2704.8490000000002</v>
      </c>
      <c r="I15" s="31">
        <v>2798.3469999999998</v>
      </c>
      <c r="J15" s="31">
        <v>4037.5020000000004</v>
      </c>
      <c r="K15" s="31">
        <v>2749.9290000000001</v>
      </c>
      <c r="L15" s="31">
        <v>1528.027</v>
      </c>
      <c r="M15" s="31">
        <v>1273.5119999999999</v>
      </c>
      <c r="N15" s="31">
        <v>1369.942</v>
      </c>
      <c r="O15" s="31">
        <v>1171.364</v>
      </c>
      <c r="P15" s="31">
        <v>1162.922</v>
      </c>
    </row>
    <row r="16" spans="2:31" ht="24" customHeight="1" x14ac:dyDescent="0.2">
      <c r="B16" s="195" t="s">
        <v>30</v>
      </c>
      <c r="C16" s="196" t="s">
        <v>25</v>
      </c>
      <c r="D16" s="24">
        <f t="shared" ref="D16:N16" si="8">D15/D13*100</f>
        <v>25.925170400394343</v>
      </c>
      <c r="E16" s="24">
        <f t="shared" si="8"/>
        <v>26.79285891531401</v>
      </c>
      <c r="F16" s="24">
        <f t="shared" si="8"/>
        <v>23.939059425535426</v>
      </c>
      <c r="G16" s="24">
        <f t="shared" si="8"/>
        <v>18.8538178938045</v>
      </c>
      <c r="H16" s="24">
        <f t="shared" si="8"/>
        <v>23.46268747343494</v>
      </c>
      <c r="I16" s="24">
        <f t="shared" si="8"/>
        <v>22.887213155031496</v>
      </c>
      <c r="J16" s="24">
        <f t="shared" si="8"/>
        <v>32.812561333046723</v>
      </c>
      <c r="K16" s="24">
        <f t="shared" si="8"/>
        <v>20.093735678276808</v>
      </c>
      <c r="L16" s="24">
        <f t="shared" si="8"/>
        <v>10.720197955340783</v>
      </c>
      <c r="M16" s="24">
        <f t="shared" si="8"/>
        <v>8.5074999569117722</v>
      </c>
      <c r="N16" s="24">
        <f t="shared" si="8"/>
        <v>8.9183201574221762</v>
      </c>
      <c r="O16" s="24">
        <f t="shared" ref="O16:P16" si="9">O15/O13*100</f>
        <v>9.1520162713067901</v>
      </c>
      <c r="P16" s="24">
        <f t="shared" si="9"/>
        <v>9.3065938478888466</v>
      </c>
    </row>
    <row r="17" spans="2:16" ht="24" customHeight="1" x14ac:dyDescent="0.2">
      <c r="B17" s="197" t="s">
        <v>31</v>
      </c>
      <c r="C17" s="198" t="s">
        <v>58</v>
      </c>
      <c r="D17" s="25">
        <f t="shared" ref="D17:N17" si="10">D13+D14-D15</f>
        <v>7589.2650000000003</v>
      </c>
      <c r="E17" s="25">
        <f t="shared" si="10"/>
        <v>7922.2780000000002</v>
      </c>
      <c r="F17" s="25">
        <f t="shared" si="10"/>
        <v>9305.0730000000003</v>
      </c>
      <c r="G17" s="25">
        <f t="shared" si="10"/>
        <v>9926.405999999999</v>
      </c>
      <c r="H17" s="25">
        <f t="shared" si="10"/>
        <v>10271.08</v>
      </c>
      <c r="I17" s="25">
        <f t="shared" si="10"/>
        <v>11291.922</v>
      </c>
      <c r="J17" s="25">
        <f t="shared" si="10"/>
        <v>10682.726000000001</v>
      </c>
      <c r="K17" s="25">
        <f t="shared" si="10"/>
        <v>13496.269</v>
      </c>
      <c r="L17" s="25">
        <f t="shared" si="10"/>
        <v>14319.680999999999</v>
      </c>
      <c r="M17" s="25">
        <f t="shared" si="10"/>
        <v>15378.981999999998</v>
      </c>
      <c r="N17" s="25">
        <f t="shared" si="10"/>
        <v>15533.035</v>
      </c>
      <c r="O17" s="25">
        <f t="shared" ref="O17:P17" si="11">O13+O14-O15</f>
        <v>13399.352000000001</v>
      </c>
      <c r="P17" s="25">
        <f t="shared" si="11"/>
        <v>13227.860999999999</v>
      </c>
    </row>
    <row r="18" spans="2:16" ht="24" customHeight="1" x14ac:dyDescent="0.2">
      <c r="B18" s="195" t="s">
        <v>24</v>
      </c>
      <c r="C18" s="196" t="s">
        <v>25</v>
      </c>
      <c r="D18" s="24">
        <f t="shared" ref="D18:N18" si="12">D13/D17*100</f>
        <v>100.05499873834948</v>
      </c>
      <c r="E18" s="24">
        <f t="shared" si="12"/>
        <v>100.76986694988489</v>
      </c>
      <c r="F18" s="24">
        <f t="shared" si="12"/>
        <v>107.27396765183894</v>
      </c>
      <c r="G18" s="24">
        <f t="shared" si="12"/>
        <v>106.12958003128222</v>
      </c>
      <c r="H18" s="24">
        <f t="shared" si="12"/>
        <v>112.24038757365339</v>
      </c>
      <c r="I18" s="24">
        <f t="shared" si="12"/>
        <v>108.27813900946181</v>
      </c>
      <c r="J18" s="24">
        <f t="shared" si="12"/>
        <v>115.18356831393035</v>
      </c>
      <c r="K18" s="24">
        <f t="shared" si="12"/>
        <v>101.40212824744378</v>
      </c>
      <c r="L18" s="24">
        <f t="shared" si="12"/>
        <v>99.539368230339775</v>
      </c>
      <c r="M18" s="24">
        <f t="shared" si="12"/>
        <v>97.336000523311625</v>
      </c>
      <c r="N18" s="24">
        <f t="shared" si="12"/>
        <v>98.892373576702809</v>
      </c>
      <c r="O18" s="24">
        <f t="shared" ref="O18:P18" si="13">O13/O17*100</f>
        <v>95.519335561898814</v>
      </c>
      <c r="P18" s="24">
        <f t="shared" si="13"/>
        <v>94.464842048158815</v>
      </c>
    </row>
    <row r="19" spans="2:16" ht="24" customHeight="1" x14ac:dyDescent="0.2">
      <c r="B19" s="199" t="s">
        <v>32</v>
      </c>
      <c r="C19" s="184" t="s">
        <v>25</v>
      </c>
      <c r="D19" s="26">
        <f t="shared" ref="D19:N19" si="14">(D13-D15)/D17*100</f>
        <v>74.11556982131998</v>
      </c>
      <c r="E19" s="26">
        <f t="shared" si="14"/>
        <v>73.770738668852573</v>
      </c>
      <c r="F19" s="26">
        <f t="shared" si="14"/>
        <v>81.59358878753558</v>
      </c>
      <c r="G19" s="26">
        <f t="shared" si="14"/>
        <v>86.120102280724765</v>
      </c>
      <c r="H19" s="26">
        <f t="shared" si="14"/>
        <v>85.905776218274994</v>
      </c>
      <c r="I19" s="26">
        <f t="shared" si="14"/>
        <v>83.496290534064983</v>
      </c>
      <c r="J19" s="26">
        <f t="shared" si="14"/>
        <v>77.388889315330189</v>
      </c>
      <c r="K19" s="26">
        <f t="shared" si="14"/>
        <v>81.026652625255181</v>
      </c>
      <c r="L19" s="26">
        <f t="shared" si="14"/>
        <v>88.868550912551754</v>
      </c>
      <c r="M19" s="26">
        <f t="shared" si="14"/>
        <v>89.055140320731255</v>
      </c>
      <c r="N19" s="26">
        <f t="shared" si="14"/>
        <v>90.072835089858472</v>
      </c>
      <c r="O19" s="26">
        <f t="shared" ref="O19:P19" si="15">(O13-O15)/O17*100</f>
        <v>86.777390429029694</v>
      </c>
      <c r="P19" s="26">
        <f t="shared" si="15"/>
        <v>85.673382869686947</v>
      </c>
    </row>
    <row r="20" spans="2:16" x14ac:dyDescent="0.2">
      <c r="B20" s="50"/>
    </row>
    <row r="21" spans="2:16" ht="23.25" customHeight="1" x14ac:dyDescent="0.2">
      <c r="B21" s="84" t="s">
        <v>110</v>
      </c>
    </row>
    <row r="22" spans="2:16" ht="18" customHeight="1" x14ac:dyDescent="0.2">
      <c r="B22" s="191" t="s">
        <v>27</v>
      </c>
      <c r="C22" s="192" t="s">
        <v>58</v>
      </c>
      <c r="D22" s="85">
        <v>68850.721999999994</v>
      </c>
      <c r="E22" s="85">
        <v>78933.463000000003</v>
      </c>
      <c r="F22" s="85">
        <v>93569.312999999995</v>
      </c>
      <c r="G22" s="85">
        <v>79534.834000000003</v>
      </c>
      <c r="H22" s="85">
        <v>77149.123000000007</v>
      </c>
      <c r="I22" s="85">
        <v>70467.55</v>
      </c>
      <c r="J22" s="85">
        <v>69157.149999999994</v>
      </c>
      <c r="K22" s="85">
        <v>70474.398000000001</v>
      </c>
      <c r="L22" s="85">
        <v>64201.428999999996</v>
      </c>
      <c r="M22" s="85">
        <v>65412.936000000002</v>
      </c>
      <c r="N22" s="85">
        <v>64021.235000000001</v>
      </c>
      <c r="O22" s="85">
        <v>75752.464999999997</v>
      </c>
      <c r="P22" s="85">
        <v>78023.342000000004</v>
      </c>
    </row>
    <row r="23" spans="2:16" ht="18" customHeight="1" x14ac:dyDescent="0.2">
      <c r="B23" s="173" t="s">
        <v>28</v>
      </c>
      <c r="C23" s="152" t="s">
        <v>58</v>
      </c>
      <c r="D23" s="22">
        <v>10303.091</v>
      </c>
      <c r="E23" s="22">
        <v>10558.616</v>
      </c>
      <c r="F23" s="22">
        <v>9408.1890000000003</v>
      </c>
      <c r="G23" s="22">
        <v>10258.973</v>
      </c>
      <c r="H23" s="22">
        <v>8690.1039999999994</v>
      </c>
      <c r="I23" s="22">
        <v>9140.2189999999991</v>
      </c>
      <c r="J23" s="22">
        <v>9587.857</v>
      </c>
      <c r="K23" s="22">
        <v>8349.8119999999999</v>
      </c>
      <c r="L23" s="22">
        <v>9069.8330000000005</v>
      </c>
      <c r="M23" s="22">
        <v>9170.6370000000006</v>
      </c>
      <c r="N23" s="22">
        <v>8756.1980000000003</v>
      </c>
      <c r="O23" s="22">
        <v>10612.59</v>
      </c>
      <c r="P23" s="22">
        <v>12714.905000000001</v>
      </c>
    </row>
    <row r="24" spans="2:16" ht="18" customHeight="1" x14ac:dyDescent="0.2">
      <c r="B24" s="193" t="s">
        <v>29</v>
      </c>
      <c r="C24" s="194" t="s">
        <v>58</v>
      </c>
      <c r="D24" s="31">
        <v>26813.683000000001</v>
      </c>
      <c r="E24" s="31">
        <v>33769.434999999998</v>
      </c>
      <c r="F24" s="31">
        <v>33766.131999999998</v>
      </c>
      <c r="G24" s="31">
        <v>36679.732000000004</v>
      </c>
      <c r="H24" s="31">
        <v>35475.273000000001</v>
      </c>
      <c r="I24" s="31">
        <v>32591.758000000002</v>
      </c>
      <c r="J24" s="31">
        <v>24195.703000000001</v>
      </c>
      <c r="K24" s="31">
        <v>23541.704000000002</v>
      </c>
      <c r="L24" s="31">
        <v>17251.530999999999</v>
      </c>
      <c r="M24" s="31">
        <v>18124.684000000001</v>
      </c>
      <c r="N24" s="31">
        <v>15781.037</v>
      </c>
      <c r="O24" s="31">
        <v>15090.166999999999</v>
      </c>
      <c r="P24" s="31">
        <v>15505.147000000001</v>
      </c>
    </row>
    <row r="25" spans="2:16" ht="24" customHeight="1" x14ac:dyDescent="0.2">
      <c r="B25" s="195" t="s">
        <v>30</v>
      </c>
      <c r="C25" s="196" t="s">
        <v>25</v>
      </c>
      <c r="D25" s="24">
        <f t="shared" ref="D25" si="16">D24/D22*100</f>
        <v>38.944664952097384</v>
      </c>
      <c r="E25" s="24">
        <f t="shared" ref="E25" si="17">E24/E22*100</f>
        <v>42.782153115466372</v>
      </c>
      <c r="F25" s="24">
        <f t="shared" ref="F25" si="18">F24/F22*100</f>
        <v>36.086758486727369</v>
      </c>
      <c r="G25" s="24">
        <f t="shared" ref="G25" si="19">G24/G22*100</f>
        <v>46.117820526286636</v>
      </c>
      <c r="H25" s="24">
        <f t="shared" ref="H25" si="20">H24/H22*100</f>
        <v>45.982730095324612</v>
      </c>
      <c r="I25" s="24">
        <f t="shared" ref="I25" si="21">I24/I22*100</f>
        <v>46.250732429323854</v>
      </c>
      <c r="J25" s="24">
        <f t="shared" ref="J25" si="22">J24/J22*100</f>
        <v>34.986553089593784</v>
      </c>
      <c r="K25" s="24">
        <f t="shared" ref="K25" si="23">K24/K22*100</f>
        <v>33.404618795041003</v>
      </c>
      <c r="L25" s="24">
        <f t="shared" ref="L25" si="24">L24/L22*100</f>
        <v>26.870945504966876</v>
      </c>
      <c r="M25" s="24">
        <f t="shared" ref="M25" si="25">M24/M22*100</f>
        <v>27.708103485830389</v>
      </c>
      <c r="N25" s="24">
        <f t="shared" ref="N25:O25" si="26">N24/N22*100</f>
        <v>24.649691621850156</v>
      </c>
      <c r="O25" s="24">
        <f t="shared" si="26"/>
        <v>19.920364307616918</v>
      </c>
      <c r="P25" s="24">
        <f t="shared" ref="P25" si="27">P24/P22*100</f>
        <v>19.872446632701276</v>
      </c>
    </row>
    <row r="26" spans="2:16" ht="24" customHeight="1" x14ac:dyDescent="0.2">
      <c r="B26" s="197" t="s">
        <v>31</v>
      </c>
      <c r="C26" s="198" t="s">
        <v>58</v>
      </c>
      <c r="D26" s="25">
        <f t="shared" ref="D26:N26" si="28">D22+D23-D24</f>
        <v>52340.12999999999</v>
      </c>
      <c r="E26" s="25">
        <f t="shared" si="28"/>
        <v>55722.644</v>
      </c>
      <c r="F26" s="25">
        <f t="shared" si="28"/>
        <v>69211.37</v>
      </c>
      <c r="G26" s="25">
        <f t="shared" si="28"/>
        <v>53114.074999999997</v>
      </c>
      <c r="H26" s="25">
        <f t="shared" si="28"/>
        <v>50363.954000000012</v>
      </c>
      <c r="I26" s="25">
        <f t="shared" si="28"/>
        <v>47016.010999999999</v>
      </c>
      <c r="J26" s="25">
        <f t="shared" si="28"/>
        <v>54549.303999999996</v>
      </c>
      <c r="K26" s="25">
        <f t="shared" si="28"/>
        <v>55282.506000000008</v>
      </c>
      <c r="L26" s="25">
        <f t="shared" si="28"/>
        <v>56019.731</v>
      </c>
      <c r="M26" s="25">
        <f t="shared" si="28"/>
        <v>56458.889000000003</v>
      </c>
      <c r="N26" s="25">
        <f t="shared" si="28"/>
        <v>56996.396000000008</v>
      </c>
      <c r="O26" s="25">
        <f t="shared" ref="O26:P26" si="29">O22+O23-O24</f>
        <v>71274.887999999992</v>
      </c>
      <c r="P26" s="25">
        <f t="shared" si="29"/>
        <v>75233.100000000006</v>
      </c>
    </row>
    <row r="27" spans="2:16" ht="24" customHeight="1" x14ac:dyDescent="0.2">
      <c r="B27" s="195" t="s">
        <v>24</v>
      </c>
      <c r="C27" s="196" t="s">
        <v>25</v>
      </c>
      <c r="D27" s="24">
        <f t="shared" ref="D27" si="30">D22/D26*100</f>
        <v>131.54480510461096</v>
      </c>
      <c r="E27" s="24">
        <f t="shared" ref="E27" si="31">E22/E26*100</f>
        <v>141.65419537522305</v>
      </c>
      <c r="F27" s="24">
        <f t="shared" ref="F27" si="32">F22/F26*100</f>
        <v>135.19355707017505</v>
      </c>
      <c r="G27" s="24">
        <f t="shared" ref="G27" si="33">G22/G26*100</f>
        <v>149.74342300040055</v>
      </c>
      <c r="H27" s="24">
        <f t="shared" ref="H27" si="34">H22/H26*100</f>
        <v>153.18321313691931</v>
      </c>
      <c r="I27" s="24">
        <f t="shared" ref="I27" si="35">I22/I26*100</f>
        <v>149.8798994240494</v>
      </c>
      <c r="J27" s="24">
        <f t="shared" ref="J27" si="36">J22/J26*100</f>
        <v>126.77916110533691</v>
      </c>
      <c r="K27" s="24">
        <f t="shared" ref="K27" si="37">K22/K26*100</f>
        <v>127.4804691379222</v>
      </c>
      <c r="L27" s="24">
        <f t="shared" ref="L27" si="38">L22/L26*100</f>
        <v>114.60502907448806</v>
      </c>
      <c r="M27" s="24">
        <f t="shared" ref="M27" si="39">M22/M26*100</f>
        <v>115.85941055269437</v>
      </c>
      <c r="N27" s="24">
        <f t="shared" ref="N27:O27" si="40">N22/N26*100</f>
        <v>112.32505823701553</v>
      </c>
      <c r="O27" s="24">
        <f t="shared" si="40"/>
        <v>106.28212421743828</v>
      </c>
      <c r="P27" s="24">
        <f t="shared" ref="P27" si="41">P22/P26*100</f>
        <v>103.70879572953926</v>
      </c>
    </row>
    <row r="28" spans="2:16" ht="24" customHeight="1" x14ac:dyDescent="0.2">
      <c r="B28" s="199" t="s">
        <v>32</v>
      </c>
      <c r="C28" s="184" t="s">
        <v>25</v>
      </c>
      <c r="D28" s="26">
        <f t="shared" ref="D28:N28" si="42">(D22-D24)/D26*100</f>
        <v>80.315121494730718</v>
      </c>
      <c r="E28" s="26">
        <f t="shared" si="42"/>
        <v>81.051480615313238</v>
      </c>
      <c r="F28" s="26">
        <f t="shared" si="42"/>
        <v>86.406584640645022</v>
      </c>
      <c r="G28" s="26">
        <f t="shared" si="42"/>
        <v>80.685019931157612</v>
      </c>
      <c r="H28" s="26">
        <f t="shared" si="42"/>
        <v>82.745389688823863</v>
      </c>
      <c r="I28" s="26">
        <f t="shared" si="42"/>
        <v>80.559348176092612</v>
      </c>
      <c r="J28" s="26">
        <f t="shared" si="42"/>
        <v>82.423502598676592</v>
      </c>
      <c r="K28" s="26">
        <f t="shared" si="42"/>
        <v>84.896104384269393</v>
      </c>
      <c r="L28" s="26">
        <f t="shared" si="42"/>
        <v>83.80957416593094</v>
      </c>
      <c r="M28" s="26">
        <f t="shared" si="42"/>
        <v>83.756965178680716</v>
      </c>
      <c r="N28" s="26">
        <f t="shared" si="42"/>
        <v>84.637277767527607</v>
      </c>
      <c r="O28" s="26">
        <f t="shared" ref="O28:P28" si="43">(O22-O24)/O26*100</f>
        <v>85.110337879450611</v>
      </c>
      <c r="P28" s="26">
        <f t="shared" si="43"/>
        <v>83.099320644769392</v>
      </c>
    </row>
    <row r="29" spans="2:16" x14ac:dyDescent="0.2">
      <c r="B29" s="50" t="s">
        <v>33</v>
      </c>
    </row>
    <row r="30" spans="2:16" x14ac:dyDescent="0.2">
      <c r="B30" s="50" t="s">
        <v>34</v>
      </c>
    </row>
    <row r="31" spans="2:16" x14ac:dyDescent="0.2">
      <c r="B31" s="50" t="s">
        <v>35</v>
      </c>
    </row>
    <row r="32" spans="2:16" x14ac:dyDescent="0.2">
      <c r="B32" s="50" t="s">
        <v>36</v>
      </c>
    </row>
    <row r="33" spans="2:3" x14ac:dyDescent="0.2">
      <c r="B33" s="50" t="s">
        <v>37</v>
      </c>
    </row>
    <row r="35" spans="2:3" x14ac:dyDescent="0.2">
      <c r="B35"/>
      <c r="C35"/>
    </row>
    <row r="36" spans="2:3" x14ac:dyDescent="0.2">
      <c r="B36"/>
      <c r="C36"/>
    </row>
    <row r="42" spans="2:3" x14ac:dyDescent="0.2">
      <c r="C42" s="15"/>
    </row>
    <row r="43" spans="2:3" x14ac:dyDescent="0.2">
      <c r="C43" s="15"/>
    </row>
  </sheetData>
  <sheetProtection selectLockedCells="1" selectUnlockedCells="1"/>
  <phoneticPr fontId="9" type="noConversion"/>
  <hyperlinks>
    <hyperlink ref="R12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2" firstPageNumber="0" fitToWidth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5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26.28515625" style="2" customWidth="1"/>
    <col min="3" max="3" width="16.42578125" style="2" customWidth="1"/>
    <col min="4" max="4" width="10.7109375" style="2" customWidth="1"/>
    <col min="5" max="17" width="12.7109375" style="2" customWidth="1"/>
    <col min="18" max="20" width="6.7109375" style="2" customWidth="1"/>
    <col min="21" max="21" width="7.140625" style="2" customWidth="1"/>
    <col min="22" max="22" width="9.7109375" style="2" bestFit="1" customWidth="1"/>
    <col min="23" max="23" width="10.85546875" style="2" bestFit="1" customWidth="1"/>
    <col min="24" max="16384" width="9.140625" style="2"/>
  </cols>
  <sheetData>
    <row r="1" spans="2:23" ht="29.85" customHeight="1" x14ac:dyDescent="0.2">
      <c r="B1" s="3" t="s">
        <v>135</v>
      </c>
      <c r="I1" s="33"/>
      <c r="J1" s="33"/>
      <c r="K1" s="33"/>
      <c r="L1" s="33"/>
      <c r="M1" s="33"/>
      <c r="N1" s="33"/>
      <c r="O1" s="33"/>
      <c r="P1" s="33"/>
      <c r="Q1" s="33"/>
    </row>
    <row r="2" spans="2:23" ht="29.85" customHeight="1" x14ac:dyDescent="0.2">
      <c r="B2" s="4" t="s">
        <v>1</v>
      </c>
      <c r="C2" s="4" t="s">
        <v>2</v>
      </c>
      <c r="D2" s="4" t="s">
        <v>3</v>
      </c>
      <c r="E2" s="7">
        <v>2010</v>
      </c>
      <c r="F2" s="7">
        <v>2011</v>
      </c>
      <c r="G2" s="7">
        <v>2012</v>
      </c>
      <c r="H2" s="7">
        <v>2013</v>
      </c>
      <c r="I2" s="7">
        <v>2014</v>
      </c>
      <c r="J2" s="7">
        <v>2015</v>
      </c>
      <c r="K2" s="7">
        <v>2016</v>
      </c>
      <c r="L2" s="7">
        <v>2017</v>
      </c>
      <c r="M2" s="7">
        <v>2018</v>
      </c>
      <c r="N2" s="7">
        <v>2019</v>
      </c>
      <c r="O2" s="7">
        <v>2020</v>
      </c>
      <c r="P2" s="7">
        <v>2021</v>
      </c>
      <c r="Q2" s="7">
        <v>2022</v>
      </c>
    </row>
    <row r="3" spans="2:23" ht="15.95" customHeight="1" x14ac:dyDescent="0.2">
      <c r="B3" s="210" t="s">
        <v>142</v>
      </c>
      <c r="C3" s="204" t="s">
        <v>153</v>
      </c>
      <c r="D3" s="129" t="s">
        <v>4</v>
      </c>
      <c r="E3" s="9">
        <v>85220.096000000005</v>
      </c>
      <c r="F3" s="9">
        <v>86471.417000000001</v>
      </c>
      <c r="G3" s="9">
        <v>91174.214999999997</v>
      </c>
      <c r="H3" s="9">
        <v>96166.826000000001</v>
      </c>
      <c r="I3" s="9">
        <v>99483.009000000005</v>
      </c>
      <c r="J3" s="9">
        <v>92846.64</v>
      </c>
      <c r="K3" s="9">
        <v>82936.22</v>
      </c>
      <c r="L3" s="9">
        <v>81639.316000000006</v>
      </c>
      <c r="M3" s="9">
        <v>84897.505000000005</v>
      </c>
      <c r="N3" s="9">
        <v>76598.714000000007</v>
      </c>
      <c r="O3" s="9">
        <v>66544.108999999997</v>
      </c>
      <c r="P3" s="9">
        <v>69303.452000000005</v>
      </c>
      <c r="Q3" s="9">
        <v>69720.433000000005</v>
      </c>
    </row>
    <row r="4" spans="2:23" ht="15.95" customHeight="1" x14ac:dyDescent="0.2">
      <c r="B4" s="211"/>
      <c r="C4" s="204"/>
      <c r="D4" s="130" t="s">
        <v>5</v>
      </c>
      <c r="E4" s="9">
        <v>5540.5360000000001</v>
      </c>
      <c r="F4" s="9">
        <v>8836.8410000000003</v>
      </c>
      <c r="G4" s="9">
        <v>13108.652</v>
      </c>
      <c r="H4" s="9">
        <v>14433.630999999999</v>
      </c>
      <c r="I4" s="9">
        <v>15746.545</v>
      </c>
      <c r="J4" s="9">
        <v>17969.499</v>
      </c>
      <c r="K4" s="9">
        <v>18518.933000000001</v>
      </c>
      <c r="L4" s="9">
        <v>16633.448</v>
      </c>
      <c r="M4" s="9">
        <v>14148.263000000001</v>
      </c>
      <c r="N4" s="9">
        <v>12096.173000000001</v>
      </c>
      <c r="O4" s="9">
        <v>11226.508</v>
      </c>
      <c r="P4" s="9">
        <v>14275.05</v>
      </c>
      <c r="Q4" s="9">
        <v>12797.942999999999</v>
      </c>
      <c r="T4" s="125"/>
      <c r="U4" s="125"/>
      <c r="V4" s="223"/>
      <c r="W4" s="223"/>
    </row>
    <row r="5" spans="2:23" ht="15.95" customHeight="1" x14ac:dyDescent="0.2">
      <c r="B5" s="211"/>
      <c r="C5" s="204"/>
      <c r="D5" s="131" t="s">
        <v>6</v>
      </c>
      <c r="E5" s="10">
        <f>E4-E3</f>
        <v>-79679.56</v>
      </c>
      <c r="F5" s="10">
        <f t="shared" ref="F5:O5" si="0">F4-F3</f>
        <v>-77634.576000000001</v>
      </c>
      <c r="G5" s="10">
        <f t="shared" si="0"/>
        <v>-78065.562999999995</v>
      </c>
      <c r="H5" s="10">
        <f t="shared" si="0"/>
        <v>-81733.195000000007</v>
      </c>
      <c r="I5" s="10">
        <f t="shared" si="0"/>
        <v>-83736.464000000007</v>
      </c>
      <c r="J5" s="10">
        <f t="shared" si="0"/>
        <v>-74877.141000000003</v>
      </c>
      <c r="K5" s="10">
        <f t="shared" si="0"/>
        <v>-64417.286999999997</v>
      </c>
      <c r="L5" s="10">
        <f t="shared" si="0"/>
        <v>-65005.868000000002</v>
      </c>
      <c r="M5" s="10">
        <f t="shared" si="0"/>
        <v>-70749.241999999998</v>
      </c>
      <c r="N5" s="10">
        <f t="shared" si="0"/>
        <v>-64502.541000000005</v>
      </c>
      <c r="O5" s="10">
        <f t="shared" si="0"/>
        <v>-55317.600999999995</v>
      </c>
      <c r="P5" s="10">
        <f t="shared" ref="P5:Q5" si="1">P4-P3</f>
        <v>-55028.402000000002</v>
      </c>
      <c r="Q5" s="10">
        <f t="shared" si="1"/>
        <v>-56922.490000000005</v>
      </c>
      <c r="T5" s="125"/>
      <c r="U5" s="125"/>
      <c r="V5" s="223"/>
      <c r="W5" s="223"/>
    </row>
    <row r="6" spans="2:23" ht="15.95" customHeight="1" x14ac:dyDescent="0.2">
      <c r="B6" s="211"/>
      <c r="C6" s="204" t="s">
        <v>154</v>
      </c>
      <c r="D6" s="129" t="s">
        <v>4</v>
      </c>
      <c r="E6" s="9">
        <v>176504.924</v>
      </c>
      <c r="F6" s="9">
        <v>180441.04500000001</v>
      </c>
      <c r="G6" s="9">
        <v>201657.68799999999</v>
      </c>
      <c r="H6" s="9">
        <v>227598.90900000001</v>
      </c>
      <c r="I6" s="9">
        <v>235481.45600000001</v>
      </c>
      <c r="J6" s="9">
        <v>210386.75700000001</v>
      </c>
      <c r="K6" s="9">
        <v>200445.66099999999</v>
      </c>
      <c r="L6" s="9">
        <v>224133.59400000001</v>
      </c>
      <c r="M6" s="9">
        <v>218366.38699999999</v>
      </c>
      <c r="N6" s="9">
        <v>225242.198</v>
      </c>
      <c r="O6" s="9">
        <v>202911.23300000001</v>
      </c>
      <c r="P6" s="9">
        <v>211450.05300000001</v>
      </c>
      <c r="Q6" s="9">
        <v>244828.52</v>
      </c>
      <c r="T6" s="125"/>
      <c r="U6" s="125"/>
      <c r="V6" s="223"/>
      <c r="W6" s="223"/>
    </row>
    <row r="7" spans="2:23" ht="15.95" customHeight="1" x14ac:dyDescent="0.2">
      <c r="B7" s="211"/>
      <c r="C7" s="204"/>
      <c r="D7" s="130" t="s">
        <v>5</v>
      </c>
      <c r="E7" s="9">
        <v>14977.549000000001</v>
      </c>
      <c r="F7" s="9">
        <v>22824.494999999999</v>
      </c>
      <c r="G7" s="9">
        <v>32694.141</v>
      </c>
      <c r="H7" s="9">
        <v>36351.146999999997</v>
      </c>
      <c r="I7" s="9">
        <v>40409</v>
      </c>
      <c r="J7" s="9">
        <v>38547.112000000001</v>
      </c>
      <c r="K7" s="9">
        <v>36899.226000000002</v>
      </c>
      <c r="L7" s="9">
        <v>41084.546999999999</v>
      </c>
      <c r="M7" s="9">
        <v>33986.476999999999</v>
      </c>
      <c r="N7" s="9">
        <v>31022.822</v>
      </c>
      <c r="O7" s="9">
        <v>27562.741999999998</v>
      </c>
      <c r="P7" s="9">
        <v>35017.262000000002</v>
      </c>
      <c r="Q7" s="9">
        <v>35100.728999999999</v>
      </c>
      <c r="T7" s="125"/>
      <c r="U7" s="125"/>
      <c r="V7" s="223"/>
      <c r="W7" s="223"/>
    </row>
    <row r="8" spans="2:23" ht="15.95" customHeight="1" x14ac:dyDescent="0.2">
      <c r="B8" s="211"/>
      <c r="C8" s="205"/>
      <c r="D8" s="132" t="s">
        <v>6</v>
      </c>
      <c r="E8" s="11">
        <f>E7-E6</f>
        <v>-161527.375</v>
      </c>
      <c r="F8" s="11">
        <f t="shared" ref="F8" si="2">F7-F6</f>
        <v>-157616.55000000002</v>
      </c>
      <c r="G8" s="11">
        <f t="shared" ref="G8" si="3">G7-G6</f>
        <v>-168963.54699999999</v>
      </c>
      <c r="H8" s="11">
        <f t="shared" ref="H8" si="4">H7-H6</f>
        <v>-191247.76200000002</v>
      </c>
      <c r="I8" s="11">
        <f t="shared" ref="I8" si="5">I7-I6</f>
        <v>-195072.45600000001</v>
      </c>
      <c r="J8" s="11">
        <f t="shared" ref="J8" si="6">J7-J6</f>
        <v>-171839.64500000002</v>
      </c>
      <c r="K8" s="11">
        <f t="shared" ref="K8" si="7">K7-K6</f>
        <v>-163546.435</v>
      </c>
      <c r="L8" s="11">
        <f t="shared" ref="L8" si="8">L7-L6</f>
        <v>-183049.04700000002</v>
      </c>
      <c r="M8" s="11">
        <f t="shared" ref="M8" si="9">M7-M6</f>
        <v>-184379.90999999997</v>
      </c>
      <c r="N8" s="11">
        <f t="shared" ref="N8" si="10">N7-N6</f>
        <v>-194219.37599999999</v>
      </c>
      <c r="O8" s="11">
        <f t="shared" ref="O8:P8" si="11">O7-O6</f>
        <v>-175348.49100000001</v>
      </c>
      <c r="P8" s="11">
        <f t="shared" si="11"/>
        <v>-176432.79100000003</v>
      </c>
      <c r="Q8" s="11">
        <f t="shared" ref="Q8" si="12">Q7-Q6</f>
        <v>-209727.791</v>
      </c>
      <c r="T8" s="125"/>
      <c r="U8" s="125"/>
      <c r="V8" s="223"/>
      <c r="W8" s="223"/>
    </row>
    <row r="9" spans="2:23" ht="15.95" customHeight="1" x14ac:dyDescent="0.2">
      <c r="B9" s="210" t="s">
        <v>45</v>
      </c>
      <c r="C9" s="209" t="s">
        <v>153</v>
      </c>
      <c r="D9" s="133" t="s">
        <v>4</v>
      </c>
      <c r="E9" s="75">
        <v>25589.59</v>
      </c>
      <c r="F9" s="75">
        <v>23753.377</v>
      </c>
      <c r="G9" s="75">
        <v>24628.093000000001</v>
      </c>
      <c r="H9" s="75">
        <v>29091.107</v>
      </c>
      <c r="I9" s="75">
        <v>34421.101999999999</v>
      </c>
      <c r="J9" s="75">
        <v>28785.016</v>
      </c>
      <c r="K9" s="75">
        <v>23754.417000000001</v>
      </c>
      <c r="L9" s="75">
        <v>25303.73</v>
      </c>
      <c r="M9" s="75">
        <v>25003.432000000001</v>
      </c>
      <c r="N9" s="75">
        <v>24358.553</v>
      </c>
      <c r="O9" s="75">
        <v>20305.808000000001</v>
      </c>
      <c r="P9" s="75">
        <v>23508.498</v>
      </c>
      <c r="Q9" s="75">
        <v>26133.005000000001</v>
      </c>
      <c r="T9" s="125"/>
      <c r="U9" s="125"/>
      <c r="V9" s="223"/>
      <c r="W9" s="223"/>
    </row>
    <row r="10" spans="2:23" ht="15.95" customHeight="1" x14ac:dyDescent="0.2">
      <c r="B10" s="211"/>
      <c r="C10" s="204"/>
      <c r="D10" s="130" t="s">
        <v>5</v>
      </c>
      <c r="E10" s="9">
        <v>15991.275</v>
      </c>
      <c r="F10" s="9">
        <v>13660.627</v>
      </c>
      <c r="G10" s="9">
        <v>14751.204</v>
      </c>
      <c r="H10" s="9">
        <v>17729.445</v>
      </c>
      <c r="I10" s="9">
        <v>25486.219000000001</v>
      </c>
      <c r="J10" s="9">
        <v>22823.563999999998</v>
      </c>
      <c r="K10" s="9">
        <v>32319.439999999999</v>
      </c>
      <c r="L10" s="9">
        <v>16041.945</v>
      </c>
      <c r="M10" s="9">
        <v>14979.556</v>
      </c>
      <c r="N10" s="9">
        <v>22097.337</v>
      </c>
      <c r="O10" s="9">
        <v>37903.81</v>
      </c>
      <c r="P10" s="9">
        <v>30622.22</v>
      </c>
      <c r="Q10" s="9">
        <v>19632.391</v>
      </c>
      <c r="T10" s="125"/>
      <c r="U10" s="125"/>
    </row>
    <row r="11" spans="2:23" ht="15.95" customHeight="1" x14ac:dyDescent="0.2">
      <c r="B11" s="211"/>
      <c r="C11" s="204"/>
      <c r="D11" s="131" t="s">
        <v>6</v>
      </c>
      <c r="E11" s="10">
        <f>E10-E9</f>
        <v>-9598.3150000000005</v>
      </c>
      <c r="F11" s="10">
        <f t="shared" ref="F11" si="13">F10-F9</f>
        <v>-10092.75</v>
      </c>
      <c r="G11" s="10">
        <f t="shared" ref="G11" si="14">G10-G9</f>
        <v>-9876.889000000001</v>
      </c>
      <c r="H11" s="10">
        <f t="shared" ref="H11" si="15">H10-H9</f>
        <v>-11361.662</v>
      </c>
      <c r="I11" s="10">
        <f t="shared" ref="I11" si="16">I10-I9</f>
        <v>-8934.882999999998</v>
      </c>
      <c r="J11" s="10">
        <f t="shared" ref="J11" si="17">J10-J9</f>
        <v>-5961.4520000000011</v>
      </c>
      <c r="K11" s="10">
        <f t="shared" ref="K11" si="18">K10-K9</f>
        <v>8565.0229999999974</v>
      </c>
      <c r="L11" s="10">
        <f t="shared" ref="L11" si="19">L10-L9</f>
        <v>-9261.7849999999999</v>
      </c>
      <c r="M11" s="10">
        <f t="shared" ref="M11" si="20">M10-M9</f>
        <v>-10023.876</v>
      </c>
      <c r="N11" s="10">
        <f t="shared" ref="N11" si="21">N10-N9</f>
        <v>-2261.2160000000003</v>
      </c>
      <c r="O11" s="10">
        <f t="shared" ref="O11:P11" si="22">O10-O9</f>
        <v>17598.001999999997</v>
      </c>
      <c r="P11" s="10">
        <f t="shared" si="22"/>
        <v>7113.7220000000016</v>
      </c>
      <c r="Q11" s="10">
        <f t="shared" ref="Q11" si="23">Q10-Q9</f>
        <v>-6500.6140000000014</v>
      </c>
      <c r="T11" s="125"/>
      <c r="U11" s="125"/>
    </row>
    <row r="12" spans="2:23" ht="15.95" customHeight="1" x14ac:dyDescent="0.2">
      <c r="B12" s="211"/>
      <c r="C12" s="204" t="s">
        <v>154</v>
      </c>
      <c r="D12" s="129" t="s">
        <v>4</v>
      </c>
      <c r="E12" s="9">
        <v>55170.851999999999</v>
      </c>
      <c r="F12" s="9">
        <v>51654.154999999999</v>
      </c>
      <c r="G12" s="9">
        <v>57968.843999999997</v>
      </c>
      <c r="H12" s="9">
        <v>66088.417000000001</v>
      </c>
      <c r="I12" s="9">
        <v>72979.808999999994</v>
      </c>
      <c r="J12" s="9">
        <v>61038.133999999998</v>
      </c>
      <c r="K12" s="9">
        <v>50674.379000000001</v>
      </c>
      <c r="L12" s="9">
        <v>60347.165000000001</v>
      </c>
      <c r="M12" s="9">
        <v>56020.04</v>
      </c>
      <c r="N12" s="9">
        <v>59542.928</v>
      </c>
      <c r="O12" s="9">
        <v>55274.15</v>
      </c>
      <c r="P12" s="9">
        <v>63154.057000000001</v>
      </c>
      <c r="Q12" s="9">
        <v>79535.152000000002</v>
      </c>
    </row>
    <row r="13" spans="2:23" ht="15.95" customHeight="1" x14ac:dyDescent="0.2">
      <c r="B13" s="211"/>
      <c r="C13" s="204"/>
      <c r="D13" s="130" t="s">
        <v>5</v>
      </c>
      <c r="E13" s="9">
        <v>33220.574999999997</v>
      </c>
      <c r="F13" s="9">
        <v>28927.440999999999</v>
      </c>
      <c r="G13" s="9">
        <v>37533.733</v>
      </c>
      <c r="H13" s="9">
        <v>49923.684999999998</v>
      </c>
      <c r="I13" s="9">
        <v>79642.913</v>
      </c>
      <c r="J13" s="9">
        <v>71166.144</v>
      </c>
      <c r="K13" s="9">
        <v>94524.126999999993</v>
      </c>
      <c r="L13" s="9">
        <v>40692.178999999996</v>
      </c>
      <c r="M13" s="9">
        <v>35912.817999999999</v>
      </c>
      <c r="N13" s="9">
        <v>51348.675000000003</v>
      </c>
      <c r="O13" s="9">
        <v>86937.179000000004</v>
      </c>
      <c r="P13" s="9">
        <v>66331.532000000007</v>
      </c>
      <c r="Q13" s="9">
        <v>43929.771999999997</v>
      </c>
    </row>
    <row r="14" spans="2:23" ht="15.95" customHeight="1" x14ac:dyDescent="0.2">
      <c r="B14" s="211"/>
      <c r="C14" s="205"/>
      <c r="D14" s="132" t="s">
        <v>6</v>
      </c>
      <c r="E14" s="11">
        <f>E13-E12</f>
        <v>-21950.277000000002</v>
      </c>
      <c r="F14" s="11">
        <f t="shared" ref="F14" si="24">F13-F12</f>
        <v>-22726.714</v>
      </c>
      <c r="G14" s="11">
        <f t="shared" ref="G14" si="25">G13-G12</f>
        <v>-20435.110999999997</v>
      </c>
      <c r="H14" s="11">
        <f t="shared" ref="H14" si="26">H13-H12</f>
        <v>-16164.732000000004</v>
      </c>
      <c r="I14" s="11">
        <f t="shared" ref="I14" si="27">I13-I12</f>
        <v>6663.1040000000066</v>
      </c>
      <c r="J14" s="11">
        <f t="shared" ref="J14" si="28">J13-J12</f>
        <v>10128.010000000002</v>
      </c>
      <c r="K14" s="11">
        <f t="shared" ref="K14" si="29">K13-K12</f>
        <v>43849.747999999992</v>
      </c>
      <c r="L14" s="11">
        <f t="shared" ref="L14" si="30">L13-L12</f>
        <v>-19654.986000000004</v>
      </c>
      <c r="M14" s="11">
        <f t="shared" ref="M14" si="31">M13-M12</f>
        <v>-20107.222000000002</v>
      </c>
      <c r="N14" s="11">
        <f t="shared" ref="N14" si="32">N13-N12</f>
        <v>-8194.252999999997</v>
      </c>
      <c r="O14" s="11">
        <f t="shared" ref="O14:P14" si="33">O13-O12</f>
        <v>31663.029000000002</v>
      </c>
      <c r="P14" s="11">
        <f t="shared" si="33"/>
        <v>3177.4750000000058</v>
      </c>
      <c r="Q14" s="11">
        <f t="shared" ref="Q14" si="34">Q13-Q12</f>
        <v>-35605.380000000005</v>
      </c>
    </row>
    <row r="15" spans="2:23" ht="15.95" customHeight="1" x14ac:dyDescent="0.2">
      <c r="B15" s="200" t="s">
        <v>92</v>
      </c>
      <c r="C15" s="201" t="s">
        <v>153</v>
      </c>
      <c r="D15" s="134" t="s">
        <v>4</v>
      </c>
      <c r="E15" s="76">
        <f>SUM(E3+E9)</f>
        <v>110809.686</v>
      </c>
      <c r="F15" s="76">
        <f t="shared" ref="F15:P15" si="35">SUM(F3+F9)</f>
        <v>110224.79399999999</v>
      </c>
      <c r="G15" s="76">
        <f t="shared" si="35"/>
        <v>115802.30799999999</v>
      </c>
      <c r="H15" s="76">
        <f t="shared" si="35"/>
        <v>125257.933</v>
      </c>
      <c r="I15" s="76">
        <f t="shared" si="35"/>
        <v>133904.111</v>
      </c>
      <c r="J15" s="76">
        <f t="shared" si="35"/>
        <v>121631.656</v>
      </c>
      <c r="K15" s="76">
        <f t="shared" si="35"/>
        <v>106690.637</v>
      </c>
      <c r="L15" s="76">
        <f t="shared" si="35"/>
        <v>106943.046</v>
      </c>
      <c r="M15" s="76">
        <f t="shared" si="35"/>
        <v>109900.93700000001</v>
      </c>
      <c r="N15" s="76">
        <f t="shared" si="35"/>
        <v>100957.26700000001</v>
      </c>
      <c r="O15" s="76">
        <f t="shared" si="35"/>
        <v>86849.917000000001</v>
      </c>
      <c r="P15" s="76">
        <f t="shared" si="35"/>
        <v>92811.950000000012</v>
      </c>
      <c r="Q15" s="76">
        <f t="shared" ref="Q15" si="36">SUM(Q3+Q9)</f>
        <v>95853.438000000009</v>
      </c>
    </row>
    <row r="16" spans="2:23" ht="15.95" customHeight="1" x14ac:dyDescent="0.2">
      <c r="B16" s="200"/>
      <c r="C16" s="202"/>
      <c r="D16" s="135" t="s">
        <v>5</v>
      </c>
      <c r="E16" s="64">
        <f>SUM(E4+E10)</f>
        <v>21531.811000000002</v>
      </c>
      <c r="F16" s="64">
        <f t="shared" ref="F16:O16" si="37">SUM(F4+F10)</f>
        <v>22497.468000000001</v>
      </c>
      <c r="G16" s="64">
        <f t="shared" si="37"/>
        <v>27859.856</v>
      </c>
      <c r="H16" s="64">
        <f t="shared" si="37"/>
        <v>32163.076000000001</v>
      </c>
      <c r="I16" s="64">
        <f t="shared" si="37"/>
        <v>41232.764000000003</v>
      </c>
      <c r="J16" s="64">
        <f t="shared" si="37"/>
        <v>40793.062999999995</v>
      </c>
      <c r="K16" s="64">
        <f t="shared" si="37"/>
        <v>50838.373</v>
      </c>
      <c r="L16" s="64">
        <f t="shared" si="37"/>
        <v>32675.393</v>
      </c>
      <c r="M16" s="64">
        <f t="shared" si="37"/>
        <v>29127.819000000003</v>
      </c>
      <c r="N16" s="64">
        <f t="shared" si="37"/>
        <v>34193.51</v>
      </c>
      <c r="O16" s="64">
        <f t="shared" si="37"/>
        <v>49130.317999999999</v>
      </c>
      <c r="P16" s="64">
        <f t="shared" ref="P16:Q16" si="38">SUM(P4+P10)</f>
        <v>44897.270000000004</v>
      </c>
      <c r="Q16" s="64">
        <f t="shared" si="38"/>
        <v>32430.333999999999</v>
      </c>
    </row>
    <row r="17" spans="2:23" ht="15.95" customHeight="1" x14ac:dyDescent="0.2">
      <c r="B17" s="200"/>
      <c r="C17" s="202"/>
      <c r="D17" s="131" t="s">
        <v>6</v>
      </c>
      <c r="E17" s="10">
        <f>E16-E15</f>
        <v>-89277.875</v>
      </c>
      <c r="F17" s="10">
        <f t="shared" ref="F17" si="39">F16-F15</f>
        <v>-87727.326000000001</v>
      </c>
      <c r="G17" s="10">
        <f t="shared" ref="G17" si="40">G16-G15</f>
        <v>-87942.45199999999</v>
      </c>
      <c r="H17" s="10">
        <f t="shared" ref="H17" si="41">H16-H15</f>
        <v>-93094.857000000004</v>
      </c>
      <c r="I17" s="10">
        <f t="shared" ref="I17" si="42">I16-I15</f>
        <v>-92671.347000000009</v>
      </c>
      <c r="J17" s="10">
        <f t="shared" ref="J17" si="43">J16-J15</f>
        <v>-80838.593000000008</v>
      </c>
      <c r="K17" s="10">
        <f t="shared" ref="K17" si="44">K16-K15</f>
        <v>-55852.264000000003</v>
      </c>
      <c r="L17" s="10">
        <f t="shared" ref="L17" si="45">L16-L15</f>
        <v>-74267.653000000006</v>
      </c>
      <c r="M17" s="10">
        <f t="shared" ref="M17" si="46">M16-M15</f>
        <v>-80773.118000000002</v>
      </c>
      <c r="N17" s="10">
        <f t="shared" ref="N17" si="47">N16-N15</f>
        <v>-66763.757000000012</v>
      </c>
      <c r="O17" s="10">
        <f t="shared" ref="O17:P17" si="48">O16-O15</f>
        <v>-37719.599000000002</v>
      </c>
      <c r="P17" s="10">
        <f t="shared" si="48"/>
        <v>-47914.680000000008</v>
      </c>
      <c r="Q17" s="10">
        <f t="shared" ref="Q17" si="49">Q16-Q15</f>
        <v>-63423.104000000007</v>
      </c>
    </row>
    <row r="18" spans="2:23" ht="15.95" customHeight="1" x14ac:dyDescent="0.2">
      <c r="B18" s="200"/>
      <c r="C18" s="202" t="s">
        <v>154</v>
      </c>
      <c r="D18" s="136" t="s">
        <v>4</v>
      </c>
      <c r="E18" s="64">
        <f>E6+E12</f>
        <v>231675.77600000001</v>
      </c>
      <c r="F18" s="64">
        <f t="shared" ref="F18:P18" si="50">F6+F12</f>
        <v>232095.2</v>
      </c>
      <c r="G18" s="64">
        <f t="shared" si="50"/>
        <v>259626.53200000001</v>
      </c>
      <c r="H18" s="64">
        <f t="shared" si="50"/>
        <v>293687.326</v>
      </c>
      <c r="I18" s="64">
        <f t="shared" si="50"/>
        <v>308461.26500000001</v>
      </c>
      <c r="J18" s="64">
        <f t="shared" si="50"/>
        <v>271424.891</v>
      </c>
      <c r="K18" s="64">
        <f t="shared" si="50"/>
        <v>251120.03999999998</v>
      </c>
      <c r="L18" s="64">
        <f t="shared" si="50"/>
        <v>284480.75900000002</v>
      </c>
      <c r="M18" s="64">
        <f t="shared" si="50"/>
        <v>274386.42699999997</v>
      </c>
      <c r="N18" s="64">
        <f t="shared" si="50"/>
        <v>284785.12599999999</v>
      </c>
      <c r="O18" s="64">
        <f t="shared" si="50"/>
        <v>258185.383</v>
      </c>
      <c r="P18" s="64">
        <f t="shared" si="50"/>
        <v>274604.11</v>
      </c>
      <c r="Q18" s="64">
        <f t="shared" ref="Q18" si="51">Q6+Q12</f>
        <v>324363.67200000002</v>
      </c>
    </row>
    <row r="19" spans="2:23" ht="15.95" customHeight="1" x14ac:dyDescent="0.2">
      <c r="B19" s="200"/>
      <c r="C19" s="202"/>
      <c r="D19" s="135" t="s">
        <v>5</v>
      </c>
      <c r="E19" s="64">
        <f>E7+E13</f>
        <v>48198.123999999996</v>
      </c>
      <c r="F19" s="64">
        <f t="shared" ref="F19:P19" si="52">F7+F13</f>
        <v>51751.936000000002</v>
      </c>
      <c r="G19" s="64">
        <f t="shared" si="52"/>
        <v>70227.873999999996</v>
      </c>
      <c r="H19" s="64">
        <f t="shared" si="52"/>
        <v>86274.831999999995</v>
      </c>
      <c r="I19" s="64">
        <f t="shared" si="52"/>
        <v>120051.913</v>
      </c>
      <c r="J19" s="64">
        <f t="shared" si="52"/>
        <v>109713.25599999999</v>
      </c>
      <c r="K19" s="64">
        <f t="shared" si="52"/>
        <v>131423.353</v>
      </c>
      <c r="L19" s="64">
        <f t="shared" si="52"/>
        <v>81776.725999999995</v>
      </c>
      <c r="M19" s="64">
        <f t="shared" si="52"/>
        <v>69899.294999999998</v>
      </c>
      <c r="N19" s="64">
        <f t="shared" si="52"/>
        <v>82371.497000000003</v>
      </c>
      <c r="O19" s="64">
        <f t="shared" si="52"/>
        <v>114499.921</v>
      </c>
      <c r="P19" s="64">
        <f t="shared" si="52"/>
        <v>101348.79400000001</v>
      </c>
      <c r="Q19" s="64">
        <f t="shared" ref="Q19" si="53">Q7+Q13</f>
        <v>79030.500999999989</v>
      </c>
    </row>
    <row r="20" spans="2:23" ht="15.95" customHeight="1" x14ac:dyDescent="0.2">
      <c r="B20" s="200"/>
      <c r="C20" s="203"/>
      <c r="D20" s="132" t="s">
        <v>6</v>
      </c>
      <c r="E20" s="11">
        <f>E19-E18</f>
        <v>-183477.652</v>
      </c>
      <c r="F20" s="11">
        <f t="shared" ref="F20" si="54">F19-F18</f>
        <v>-180343.26400000002</v>
      </c>
      <c r="G20" s="11">
        <f t="shared" ref="G20" si="55">G19-G18</f>
        <v>-189398.658</v>
      </c>
      <c r="H20" s="11">
        <f t="shared" ref="H20" si="56">H19-H18</f>
        <v>-207412.49400000001</v>
      </c>
      <c r="I20" s="11">
        <f t="shared" ref="I20" si="57">I19-I18</f>
        <v>-188409.35200000001</v>
      </c>
      <c r="J20" s="11">
        <f t="shared" ref="J20" si="58">J19-J18</f>
        <v>-161711.63500000001</v>
      </c>
      <c r="K20" s="11">
        <f t="shared" ref="K20" si="59">K19-K18</f>
        <v>-119696.68699999998</v>
      </c>
      <c r="L20" s="11">
        <f t="shared" ref="L20" si="60">L19-L18</f>
        <v>-202704.03300000002</v>
      </c>
      <c r="M20" s="11">
        <f t="shared" ref="M20" si="61">M19-M18</f>
        <v>-204487.13199999998</v>
      </c>
      <c r="N20" s="11">
        <f t="shared" ref="N20" si="62">N19-N18</f>
        <v>-202413.62899999999</v>
      </c>
      <c r="O20" s="11">
        <f t="shared" ref="O20:P20" si="63">O19-O18</f>
        <v>-143685.462</v>
      </c>
      <c r="P20" s="11">
        <f t="shared" si="63"/>
        <v>-173255.31599999999</v>
      </c>
      <c r="Q20" s="11">
        <f t="shared" ref="Q20" si="64">Q19-Q18</f>
        <v>-245333.17100000003</v>
      </c>
      <c r="T20" s="13"/>
    </row>
    <row r="21" spans="2:23" ht="15.95" customHeight="1" x14ac:dyDescent="0.2">
      <c r="B21" s="206" t="s">
        <v>155</v>
      </c>
      <c r="C21" s="209" t="s">
        <v>156</v>
      </c>
      <c r="D21" s="133" t="s">
        <v>4</v>
      </c>
      <c r="E21" s="77">
        <v>1628.421</v>
      </c>
      <c r="F21" s="77">
        <v>1541.424</v>
      </c>
      <c r="G21" s="77">
        <v>1274.8140000000001</v>
      </c>
      <c r="H21" s="77">
        <v>1251.8330000000001</v>
      </c>
      <c r="I21" s="77">
        <v>1434.29</v>
      </c>
      <c r="J21" s="77">
        <v>1448.654</v>
      </c>
      <c r="K21" s="77">
        <v>1220.7660000000001</v>
      </c>
      <c r="L21" s="77">
        <v>1198.8420000000001</v>
      </c>
      <c r="M21" s="77">
        <v>1141.1669999999999</v>
      </c>
      <c r="N21" s="77">
        <v>1120.761</v>
      </c>
      <c r="O21" s="77">
        <v>1014.948</v>
      </c>
      <c r="P21" s="77">
        <v>948.25300000000004</v>
      </c>
      <c r="Q21" s="77">
        <v>1055.028</v>
      </c>
      <c r="T21" s="13"/>
    </row>
    <row r="22" spans="2:23" ht="15.95" customHeight="1" x14ac:dyDescent="0.2">
      <c r="B22" s="207"/>
      <c r="C22" s="204"/>
      <c r="D22" s="130" t="s">
        <v>5</v>
      </c>
      <c r="E22" s="8">
        <v>126.41</v>
      </c>
      <c r="F22" s="8">
        <v>146.33600000000001</v>
      </c>
      <c r="G22" s="8">
        <v>174.06299999999999</v>
      </c>
      <c r="H22" s="8">
        <v>114.709</v>
      </c>
      <c r="I22" s="8">
        <v>108.262</v>
      </c>
      <c r="J22" s="8">
        <v>230.779</v>
      </c>
      <c r="K22" s="8">
        <v>221.37799999999999</v>
      </c>
      <c r="L22" s="8">
        <v>171.749</v>
      </c>
      <c r="M22" s="8">
        <v>178.81700000000001</v>
      </c>
      <c r="N22" s="8">
        <v>282.18099999999998</v>
      </c>
      <c r="O22" s="8">
        <v>523.60400000000004</v>
      </c>
      <c r="P22" s="8">
        <v>515.76700000000005</v>
      </c>
      <c r="Q22" s="8">
        <v>435.17200000000003</v>
      </c>
      <c r="R22" s="127" t="s">
        <v>11</v>
      </c>
      <c r="T22" s="13"/>
    </row>
    <row r="23" spans="2:23" ht="15.95" customHeight="1" x14ac:dyDescent="0.2">
      <c r="B23" s="207"/>
      <c r="C23" s="204"/>
      <c r="D23" s="131" t="s">
        <v>6</v>
      </c>
      <c r="E23" s="10">
        <f>E22-E21</f>
        <v>-1502.011</v>
      </c>
      <c r="F23" s="10">
        <f t="shared" ref="F23" si="65">F22-F21</f>
        <v>-1395.088</v>
      </c>
      <c r="G23" s="10">
        <f t="shared" ref="G23" si="66">G22-G21</f>
        <v>-1100.7510000000002</v>
      </c>
      <c r="H23" s="10">
        <f t="shared" ref="H23" si="67">H22-H21</f>
        <v>-1137.124</v>
      </c>
      <c r="I23" s="10">
        <f t="shared" ref="I23" si="68">I22-I21</f>
        <v>-1326.028</v>
      </c>
      <c r="J23" s="10">
        <f t="shared" ref="J23" si="69">J22-J21</f>
        <v>-1217.875</v>
      </c>
      <c r="K23" s="10">
        <f t="shared" ref="K23" si="70">K22-K21</f>
        <v>-999.38800000000015</v>
      </c>
      <c r="L23" s="10">
        <f t="shared" ref="L23" si="71">L22-L21</f>
        <v>-1027.0930000000001</v>
      </c>
      <c r="M23" s="10">
        <f t="shared" ref="M23" si="72">M22-M21</f>
        <v>-962.34999999999991</v>
      </c>
      <c r="N23" s="10">
        <f t="shared" ref="N23" si="73">N22-N21</f>
        <v>-838.57999999999993</v>
      </c>
      <c r="O23" s="10">
        <f t="shared" ref="O23:P23" si="74">O22-O21</f>
        <v>-491.34399999999994</v>
      </c>
      <c r="P23" s="10">
        <f t="shared" si="74"/>
        <v>-432.48599999999999</v>
      </c>
      <c r="Q23" s="10">
        <f t="shared" ref="Q23" si="75">Q22-Q21</f>
        <v>-619.85599999999999</v>
      </c>
      <c r="T23" s="13"/>
    </row>
    <row r="24" spans="2:23" ht="15.95" customHeight="1" x14ac:dyDescent="0.2">
      <c r="B24" s="207"/>
      <c r="C24" s="204" t="s">
        <v>153</v>
      </c>
      <c r="D24" s="129" t="s">
        <v>4</v>
      </c>
      <c r="E24" s="8">
        <v>137988.769</v>
      </c>
      <c r="F24" s="8">
        <v>134713.82500000001</v>
      </c>
      <c r="G24" s="8">
        <v>109913.37300000001</v>
      </c>
      <c r="H24" s="8">
        <v>112000.465</v>
      </c>
      <c r="I24" s="8">
        <v>124800.323</v>
      </c>
      <c r="J24" s="8">
        <v>125925.213</v>
      </c>
      <c r="K24" s="8">
        <v>106072.808</v>
      </c>
      <c r="L24" s="8">
        <v>101021.97900000001</v>
      </c>
      <c r="M24" s="8">
        <v>98733.725999999995</v>
      </c>
      <c r="N24" s="8">
        <v>95764.082999999999</v>
      </c>
      <c r="O24" s="8">
        <v>89404.592999999993</v>
      </c>
      <c r="P24" s="8">
        <v>80710.546000000002</v>
      </c>
      <c r="Q24" s="8">
        <v>93120.646999999997</v>
      </c>
    </row>
    <row r="25" spans="2:23" ht="15.95" customHeight="1" x14ac:dyDescent="0.2">
      <c r="B25" s="207"/>
      <c r="C25" s="204"/>
      <c r="D25" s="130" t="s">
        <v>5</v>
      </c>
      <c r="E25" s="8">
        <v>14805.441999999999</v>
      </c>
      <c r="F25" s="8">
        <v>18977.614000000001</v>
      </c>
      <c r="G25" s="8">
        <v>18115.254000000001</v>
      </c>
      <c r="H25" s="8">
        <v>14145.415000000001</v>
      </c>
      <c r="I25" s="8">
        <v>13256.42</v>
      </c>
      <c r="J25" s="8">
        <v>21801.672999999999</v>
      </c>
      <c r="K25" s="8">
        <v>21533.308000000001</v>
      </c>
      <c r="L25" s="8">
        <v>17710.469000000001</v>
      </c>
      <c r="M25" s="8">
        <v>17202.594000000001</v>
      </c>
      <c r="N25" s="8">
        <v>23969.833999999999</v>
      </c>
      <c r="O25" s="8">
        <v>33085.144999999997</v>
      </c>
      <c r="P25" s="8">
        <v>35578.849000000002</v>
      </c>
      <c r="Q25" s="8">
        <v>33779.811999999998</v>
      </c>
    </row>
    <row r="26" spans="2:23" ht="15.95" customHeight="1" x14ac:dyDescent="0.2">
      <c r="B26" s="207"/>
      <c r="C26" s="204"/>
      <c r="D26" s="131" t="s">
        <v>6</v>
      </c>
      <c r="E26" s="10">
        <f>E25-E24</f>
        <v>-123183.327</v>
      </c>
      <c r="F26" s="10">
        <f t="shared" ref="F26" si="76">F25-F24</f>
        <v>-115736.21100000001</v>
      </c>
      <c r="G26" s="10">
        <f t="shared" ref="G26" si="77">G25-G24</f>
        <v>-91798.119000000006</v>
      </c>
      <c r="H26" s="10">
        <f t="shared" ref="H26" si="78">H25-H24</f>
        <v>-97855.049999999988</v>
      </c>
      <c r="I26" s="10">
        <f t="shared" ref="I26" si="79">I25-I24</f>
        <v>-111543.90300000001</v>
      </c>
      <c r="J26" s="10">
        <f t="shared" ref="J26" si="80">J25-J24</f>
        <v>-104123.54000000001</v>
      </c>
      <c r="K26" s="10">
        <f t="shared" ref="K26" si="81">K25-K24</f>
        <v>-84539.5</v>
      </c>
      <c r="L26" s="10">
        <f t="shared" ref="L26" si="82">L25-L24</f>
        <v>-83311.510000000009</v>
      </c>
      <c r="M26" s="10">
        <f t="shared" ref="M26" si="83">M25-M24</f>
        <v>-81531.131999999998</v>
      </c>
      <c r="N26" s="10">
        <f t="shared" ref="N26" si="84">N25-N24</f>
        <v>-71794.248999999996</v>
      </c>
      <c r="O26" s="10">
        <f t="shared" ref="O26:P26" si="85">O25-O24</f>
        <v>-56319.447999999997</v>
      </c>
      <c r="P26" s="10">
        <f t="shared" si="85"/>
        <v>-45131.697</v>
      </c>
      <c r="Q26" s="10">
        <f t="shared" ref="Q26" si="86">Q25-Q24</f>
        <v>-59340.834999999999</v>
      </c>
      <c r="W26" s="13"/>
    </row>
    <row r="27" spans="2:23" ht="15.95" customHeight="1" x14ac:dyDescent="0.2">
      <c r="B27" s="207"/>
      <c r="C27" s="205" t="s">
        <v>154</v>
      </c>
      <c r="D27" s="129" t="s">
        <v>4</v>
      </c>
      <c r="E27" s="8">
        <v>169856.641</v>
      </c>
      <c r="F27" s="8">
        <v>175277.14499999999</v>
      </c>
      <c r="G27" s="8">
        <v>153994.02100000001</v>
      </c>
      <c r="H27" s="8">
        <v>167674.93599999999</v>
      </c>
      <c r="I27" s="8">
        <v>173131.92800000001</v>
      </c>
      <c r="J27" s="8">
        <v>150795.68</v>
      </c>
      <c r="K27" s="8">
        <v>125715.75199999999</v>
      </c>
      <c r="L27" s="8">
        <v>140292.48300000001</v>
      </c>
      <c r="M27" s="8">
        <v>125733.117</v>
      </c>
      <c r="N27" s="8">
        <v>139787.571</v>
      </c>
      <c r="O27" s="8">
        <v>127910.72900000001</v>
      </c>
      <c r="P27" s="8">
        <v>106665.44</v>
      </c>
      <c r="Q27" s="8">
        <v>151304.16099999999</v>
      </c>
      <c r="U27" s="125"/>
      <c r="V27" s="125"/>
      <c r="W27" s="125"/>
    </row>
    <row r="28" spans="2:23" ht="15.95" customHeight="1" x14ac:dyDescent="0.2">
      <c r="B28" s="207"/>
      <c r="C28" s="205"/>
      <c r="D28" s="130" t="s">
        <v>5</v>
      </c>
      <c r="E28" s="8">
        <v>19551.681</v>
      </c>
      <c r="F28" s="8">
        <v>25838.49</v>
      </c>
      <c r="G28" s="8">
        <v>26080.802</v>
      </c>
      <c r="H28" s="8">
        <v>22132.231</v>
      </c>
      <c r="I28" s="8">
        <v>21765.45</v>
      </c>
      <c r="J28" s="8">
        <v>33796.205999999998</v>
      </c>
      <c r="K28" s="8">
        <v>32723.191999999999</v>
      </c>
      <c r="L28" s="8">
        <v>30696.562999999998</v>
      </c>
      <c r="M28" s="8">
        <v>28842.620999999999</v>
      </c>
      <c r="N28" s="8">
        <v>43206.574999999997</v>
      </c>
      <c r="O28" s="8">
        <v>61915.661999999997</v>
      </c>
      <c r="P28" s="8">
        <v>57614.16</v>
      </c>
      <c r="Q28" s="8">
        <v>62924.13</v>
      </c>
      <c r="U28" s="125"/>
      <c r="V28" s="125"/>
      <c r="W28" s="125"/>
    </row>
    <row r="29" spans="2:23" ht="15.95" customHeight="1" x14ac:dyDescent="0.2">
      <c r="B29" s="208"/>
      <c r="C29" s="205"/>
      <c r="D29" s="132" t="s">
        <v>6</v>
      </c>
      <c r="E29" s="11">
        <f>E28-E27</f>
        <v>-150304.95999999999</v>
      </c>
      <c r="F29" s="11">
        <f t="shared" ref="F29" si="87">F28-F27</f>
        <v>-149438.655</v>
      </c>
      <c r="G29" s="11">
        <f t="shared" ref="G29" si="88">G28-G27</f>
        <v>-127913.21900000001</v>
      </c>
      <c r="H29" s="11">
        <f t="shared" ref="H29" si="89">H28-H27</f>
        <v>-145542.70499999999</v>
      </c>
      <c r="I29" s="11">
        <f t="shared" ref="I29" si="90">I28-I27</f>
        <v>-151366.478</v>
      </c>
      <c r="J29" s="11">
        <f t="shared" ref="J29" si="91">J28-J27</f>
        <v>-116999.47399999999</v>
      </c>
      <c r="K29" s="11">
        <f t="shared" ref="K29" si="92">K28-K27</f>
        <v>-92992.56</v>
      </c>
      <c r="L29" s="11">
        <f t="shared" ref="L29" si="93">L28-L27</f>
        <v>-109595.92000000001</v>
      </c>
      <c r="M29" s="11">
        <f t="shared" ref="M29" si="94">M28-M27</f>
        <v>-96890.495999999999</v>
      </c>
      <c r="N29" s="11">
        <f t="shared" ref="N29" si="95">N28-N27</f>
        <v>-96580.995999999999</v>
      </c>
      <c r="O29" s="11">
        <f t="shared" ref="O29:P29" si="96">O28-O27</f>
        <v>-65995.06700000001</v>
      </c>
      <c r="P29" s="11">
        <f t="shared" si="96"/>
        <v>-49051.28</v>
      </c>
      <c r="Q29" s="11">
        <f t="shared" ref="Q29" si="97">Q28-Q27</f>
        <v>-88380.030999999988</v>
      </c>
      <c r="U29" s="125"/>
      <c r="V29" s="125"/>
      <c r="W29" s="125"/>
    </row>
    <row r="30" spans="2:23" ht="15.95" customHeight="1" x14ac:dyDescent="0.2">
      <c r="B30" s="211" t="s">
        <v>95</v>
      </c>
      <c r="C30" s="209" t="s">
        <v>153</v>
      </c>
      <c r="D30" s="133" t="s">
        <v>4</v>
      </c>
      <c r="E30" s="75">
        <v>11496.255999999999</v>
      </c>
      <c r="F30" s="75">
        <v>11283.700999999999</v>
      </c>
      <c r="G30" s="75">
        <v>10295.618</v>
      </c>
      <c r="H30" s="75">
        <v>13607.132</v>
      </c>
      <c r="I30" s="75">
        <v>11667.843000000001</v>
      </c>
      <c r="J30" s="75">
        <v>11872.412</v>
      </c>
      <c r="K30" s="75">
        <v>8263.1319999999996</v>
      </c>
      <c r="L30" s="75">
        <v>9321.1630000000005</v>
      </c>
      <c r="M30" s="75">
        <v>11731.594999999999</v>
      </c>
      <c r="N30" s="75">
        <v>13017.436</v>
      </c>
      <c r="O30" s="75">
        <v>10493.365</v>
      </c>
      <c r="P30" s="75">
        <v>11658.448</v>
      </c>
      <c r="Q30" s="75">
        <v>13774.945</v>
      </c>
      <c r="U30" s="125"/>
      <c r="V30" s="125"/>
      <c r="W30" s="125"/>
    </row>
    <row r="31" spans="2:23" ht="15.95" customHeight="1" x14ac:dyDescent="0.2">
      <c r="B31" s="211"/>
      <c r="C31" s="204"/>
      <c r="D31" s="130" t="s">
        <v>5</v>
      </c>
      <c r="E31" s="9">
        <v>9482.3539999999994</v>
      </c>
      <c r="F31" s="9">
        <v>10391.105</v>
      </c>
      <c r="G31" s="9">
        <v>13115.762000000001</v>
      </c>
      <c r="H31" s="9">
        <v>13736.928</v>
      </c>
      <c r="I31" s="9">
        <v>16740.721000000001</v>
      </c>
      <c r="J31" s="9">
        <v>12267.487999999999</v>
      </c>
      <c r="K31" s="9">
        <v>13995.746999999999</v>
      </c>
      <c r="L31" s="9">
        <v>13871.905000000001</v>
      </c>
      <c r="M31" s="9">
        <v>13265.031000000001</v>
      </c>
      <c r="N31" s="9">
        <v>13877.508</v>
      </c>
      <c r="O31" s="9">
        <v>14199.388000000001</v>
      </c>
      <c r="P31" s="9">
        <v>12728.843999999999</v>
      </c>
      <c r="Q31" s="9">
        <v>13238.942999999999</v>
      </c>
      <c r="W31" s="13"/>
    </row>
    <row r="32" spans="2:23" ht="15.95" customHeight="1" x14ac:dyDescent="0.2">
      <c r="B32" s="211"/>
      <c r="C32" s="204"/>
      <c r="D32" s="131" t="s">
        <v>6</v>
      </c>
      <c r="E32" s="10">
        <f>E31-E30</f>
        <v>-2013.902</v>
      </c>
      <c r="F32" s="10">
        <f t="shared" ref="F32:N32" si="98">F31-F30</f>
        <v>-892.59599999999955</v>
      </c>
      <c r="G32" s="10">
        <f t="shared" si="98"/>
        <v>2820.1440000000002</v>
      </c>
      <c r="H32" s="10">
        <f t="shared" si="98"/>
        <v>129.79600000000028</v>
      </c>
      <c r="I32" s="10">
        <f t="shared" si="98"/>
        <v>5072.8780000000006</v>
      </c>
      <c r="J32" s="10">
        <f t="shared" si="98"/>
        <v>395.07599999999911</v>
      </c>
      <c r="K32" s="10">
        <f t="shared" si="98"/>
        <v>5732.6149999999998</v>
      </c>
      <c r="L32" s="10">
        <f t="shared" si="98"/>
        <v>4550.7420000000002</v>
      </c>
      <c r="M32" s="10">
        <f t="shared" si="98"/>
        <v>1533.4360000000015</v>
      </c>
      <c r="N32" s="10">
        <f t="shared" si="98"/>
        <v>860.07200000000012</v>
      </c>
      <c r="O32" s="10">
        <f t="shared" ref="O32:P32" si="99">O31-O30</f>
        <v>3706.023000000001</v>
      </c>
      <c r="P32" s="10">
        <f t="shared" si="99"/>
        <v>1070.3959999999988</v>
      </c>
      <c r="Q32" s="10">
        <f t="shared" ref="Q32" si="100">Q31-Q30</f>
        <v>-536.00200000000041</v>
      </c>
      <c r="U32" s="13"/>
      <c r="V32" s="13"/>
      <c r="W32" s="13"/>
    </row>
    <row r="33" spans="2:23" ht="15.95" customHeight="1" x14ac:dyDescent="0.2">
      <c r="B33" s="211"/>
      <c r="C33" s="204" t="s">
        <v>154</v>
      </c>
      <c r="D33" s="129" t="s">
        <v>4</v>
      </c>
      <c r="E33" s="9">
        <v>41176.449999999997</v>
      </c>
      <c r="F33" s="9">
        <v>42527.661</v>
      </c>
      <c r="G33" s="9">
        <v>41518.345000000001</v>
      </c>
      <c r="H33" s="9">
        <v>56070.877999999997</v>
      </c>
      <c r="I33" s="9">
        <v>49206.167000000001</v>
      </c>
      <c r="J33" s="9">
        <v>47283.603000000003</v>
      </c>
      <c r="K33" s="9">
        <v>39752.133000000002</v>
      </c>
      <c r="L33" s="9">
        <v>43749.357000000004</v>
      </c>
      <c r="M33" s="9">
        <v>51702.074000000001</v>
      </c>
      <c r="N33" s="9">
        <v>59816.53</v>
      </c>
      <c r="O33" s="9">
        <v>54305.328999999998</v>
      </c>
      <c r="P33" s="9">
        <v>56063.222999999998</v>
      </c>
      <c r="Q33" s="9">
        <v>70114.990000000005</v>
      </c>
      <c r="T33" s="13"/>
      <c r="U33" s="13"/>
      <c r="V33" s="13"/>
      <c r="W33" s="13"/>
    </row>
    <row r="34" spans="2:23" ht="15.95" customHeight="1" x14ac:dyDescent="0.2">
      <c r="B34" s="211"/>
      <c r="C34" s="204"/>
      <c r="D34" s="130" t="s">
        <v>5</v>
      </c>
      <c r="E34" s="9">
        <v>18941.546999999999</v>
      </c>
      <c r="F34" s="9">
        <v>22474.383000000002</v>
      </c>
      <c r="G34" s="9">
        <v>24553.34</v>
      </c>
      <c r="H34" s="9">
        <v>27859.909</v>
      </c>
      <c r="I34" s="9">
        <v>32226.452000000001</v>
      </c>
      <c r="J34" s="9">
        <v>24934.243999999999</v>
      </c>
      <c r="K34" s="9">
        <v>26029.719000000001</v>
      </c>
      <c r="L34" s="9">
        <v>22632.449000000001</v>
      </c>
      <c r="M34" s="9">
        <v>21429.396000000001</v>
      </c>
      <c r="N34" s="9">
        <v>18877.948</v>
      </c>
      <c r="O34" s="9">
        <v>21719.141</v>
      </c>
      <c r="P34" s="9">
        <v>23042.69</v>
      </c>
      <c r="Q34" s="9">
        <v>27859.925999999999</v>
      </c>
      <c r="T34" s="13"/>
      <c r="U34" s="13"/>
      <c r="V34" s="13"/>
      <c r="W34" s="13"/>
    </row>
    <row r="35" spans="2:23" ht="15.95" customHeight="1" x14ac:dyDescent="0.2">
      <c r="B35" s="211"/>
      <c r="C35" s="205"/>
      <c r="D35" s="132" t="s">
        <v>6</v>
      </c>
      <c r="E35" s="11">
        <f>E34-E33</f>
        <v>-22234.902999999998</v>
      </c>
      <c r="F35" s="11">
        <f t="shared" ref="F35:N35" si="101">F34-F33</f>
        <v>-20053.277999999998</v>
      </c>
      <c r="G35" s="11">
        <f t="shared" si="101"/>
        <v>-16965.005000000001</v>
      </c>
      <c r="H35" s="11">
        <f t="shared" si="101"/>
        <v>-28210.968999999997</v>
      </c>
      <c r="I35" s="11">
        <f t="shared" si="101"/>
        <v>-16979.715</v>
      </c>
      <c r="J35" s="11">
        <f t="shared" si="101"/>
        <v>-22349.359000000004</v>
      </c>
      <c r="K35" s="11">
        <f t="shared" si="101"/>
        <v>-13722.414000000001</v>
      </c>
      <c r="L35" s="11">
        <f t="shared" si="101"/>
        <v>-21116.908000000003</v>
      </c>
      <c r="M35" s="11">
        <f t="shared" si="101"/>
        <v>-30272.678</v>
      </c>
      <c r="N35" s="11">
        <f t="shared" si="101"/>
        <v>-40938.581999999995</v>
      </c>
      <c r="O35" s="11">
        <f t="shared" ref="O35:P35" si="102">O34-O33</f>
        <v>-32586.187999999998</v>
      </c>
      <c r="P35" s="11">
        <f t="shared" si="102"/>
        <v>-33020.532999999996</v>
      </c>
      <c r="Q35" s="11">
        <f t="shared" ref="Q35" si="103">Q34-Q33</f>
        <v>-42255.064000000006</v>
      </c>
      <c r="T35" s="13"/>
      <c r="U35" s="13"/>
      <c r="V35" s="13"/>
      <c r="W35" s="13"/>
    </row>
    <row r="36" spans="2:23" ht="15.95" customHeight="1" x14ac:dyDescent="0.2">
      <c r="B36" s="211" t="s">
        <v>141</v>
      </c>
      <c r="C36" s="209" t="s">
        <v>153</v>
      </c>
      <c r="D36" s="133" t="s">
        <v>4</v>
      </c>
      <c r="E36" s="75">
        <v>3009.5949999999998</v>
      </c>
      <c r="F36" s="75">
        <v>3178.6480000000001</v>
      </c>
      <c r="G36" s="75">
        <v>2678.835</v>
      </c>
      <c r="H36" s="75">
        <v>2792.4760000000001</v>
      </c>
      <c r="I36" s="75">
        <v>3681.5929999999998</v>
      </c>
      <c r="J36" s="75">
        <v>3558.63</v>
      </c>
      <c r="K36" s="75">
        <v>2070.5349999999999</v>
      </c>
      <c r="L36" s="75">
        <v>2673.4450000000002</v>
      </c>
      <c r="M36" s="75">
        <v>2193.5340000000001</v>
      </c>
      <c r="N36" s="75">
        <v>3083.1239999999998</v>
      </c>
      <c r="O36" s="75">
        <v>3197.0880000000002</v>
      </c>
      <c r="P36" s="75">
        <v>4071.1109999999999</v>
      </c>
      <c r="Q36" s="75">
        <v>4324.9870000000001</v>
      </c>
      <c r="T36" s="13"/>
      <c r="U36" s="13"/>
      <c r="V36" s="13"/>
      <c r="W36" s="13"/>
    </row>
    <row r="37" spans="2:23" ht="15.95" customHeight="1" x14ac:dyDescent="0.2">
      <c r="B37" s="211"/>
      <c r="C37" s="204"/>
      <c r="D37" s="130" t="s">
        <v>5</v>
      </c>
      <c r="E37" s="9">
        <v>491.97</v>
      </c>
      <c r="F37" s="9">
        <v>360.59500000000003</v>
      </c>
      <c r="G37" s="9">
        <v>2386.3470000000002</v>
      </c>
      <c r="H37" s="9">
        <v>4424.7240000000002</v>
      </c>
      <c r="I37" s="9">
        <v>6149.152</v>
      </c>
      <c r="J37" s="9">
        <v>4615.7740000000003</v>
      </c>
      <c r="K37" s="9">
        <v>4522.7139999999999</v>
      </c>
      <c r="L37" s="9">
        <v>3885.7040000000002</v>
      </c>
      <c r="M37" s="9">
        <v>2314.2669999999998</v>
      </c>
      <c r="N37" s="9">
        <v>2202.806</v>
      </c>
      <c r="O37" s="9">
        <v>2182.5</v>
      </c>
      <c r="P37" s="9">
        <v>1636.0940000000001</v>
      </c>
      <c r="Q37" s="9">
        <v>2129.7930000000001</v>
      </c>
      <c r="T37" s="13"/>
      <c r="U37" s="13"/>
      <c r="V37" s="13"/>
      <c r="W37" s="13"/>
    </row>
    <row r="38" spans="2:23" ht="15.95" customHeight="1" x14ac:dyDescent="0.2">
      <c r="B38" s="211"/>
      <c r="C38" s="204"/>
      <c r="D38" s="131" t="s">
        <v>6</v>
      </c>
      <c r="E38" s="10">
        <f>E37-E36</f>
        <v>-2517.625</v>
      </c>
      <c r="F38" s="10">
        <f t="shared" ref="F38:P38" si="104">F37-F36</f>
        <v>-2818.0529999999999</v>
      </c>
      <c r="G38" s="10">
        <f t="shared" si="104"/>
        <v>-292.48799999999983</v>
      </c>
      <c r="H38" s="10">
        <f t="shared" si="104"/>
        <v>1632.248</v>
      </c>
      <c r="I38" s="10">
        <f t="shared" si="104"/>
        <v>2467.5590000000002</v>
      </c>
      <c r="J38" s="10">
        <f t="shared" si="104"/>
        <v>1057.1440000000002</v>
      </c>
      <c r="K38" s="10">
        <f t="shared" si="104"/>
        <v>2452.1790000000001</v>
      </c>
      <c r="L38" s="10">
        <f t="shared" si="104"/>
        <v>1212.259</v>
      </c>
      <c r="M38" s="10">
        <f t="shared" si="104"/>
        <v>120.73299999999972</v>
      </c>
      <c r="N38" s="10">
        <f t="shared" si="104"/>
        <v>-880.31799999999976</v>
      </c>
      <c r="O38" s="10">
        <f t="shared" si="104"/>
        <v>-1014.5880000000002</v>
      </c>
      <c r="P38" s="10">
        <f t="shared" si="104"/>
        <v>-2435.0169999999998</v>
      </c>
      <c r="Q38" s="10">
        <f t="shared" ref="Q38" si="105">Q37-Q36</f>
        <v>-2195.194</v>
      </c>
      <c r="T38" s="13"/>
      <c r="U38" s="13"/>
      <c r="V38" s="13"/>
      <c r="W38" s="13"/>
    </row>
    <row r="39" spans="2:23" ht="15.95" customHeight="1" x14ac:dyDescent="0.2">
      <c r="B39" s="211"/>
      <c r="C39" s="204" t="s">
        <v>154</v>
      </c>
      <c r="D39" s="129" t="s">
        <v>4</v>
      </c>
      <c r="E39" s="9">
        <v>2674.7809999999999</v>
      </c>
      <c r="F39" s="9">
        <v>3078.8690000000001</v>
      </c>
      <c r="G39" s="9">
        <v>3310.1880000000001</v>
      </c>
      <c r="H39" s="9">
        <v>3574.777</v>
      </c>
      <c r="I39" s="9">
        <v>5207.49</v>
      </c>
      <c r="J39" s="9">
        <v>3312.96</v>
      </c>
      <c r="K39" s="9">
        <v>5477.6760000000004</v>
      </c>
      <c r="L39" s="9">
        <v>6793.0510000000004</v>
      </c>
      <c r="M39" s="9">
        <v>6725.1310000000003</v>
      </c>
      <c r="N39" s="9">
        <v>9101.6270000000004</v>
      </c>
      <c r="O39" s="9">
        <v>13668.687</v>
      </c>
      <c r="P39" s="9">
        <v>16921.681</v>
      </c>
      <c r="Q39" s="9">
        <v>18710.376</v>
      </c>
      <c r="T39" s="13"/>
      <c r="U39" s="13"/>
      <c r="V39" s="13"/>
      <c r="W39" s="13"/>
    </row>
    <row r="40" spans="2:23" ht="15.95" customHeight="1" x14ac:dyDescent="0.2">
      <c r="B40" s="211"/>
      <c r="C40" s="204"/>
      <c r="D40" s="130" t="s">
        <v>5</v>
      </c>
      <c r="E40" s="9">
        <v>390.94299999999998</v>
      </c>
      <c r="F40" s="9">
        <v>437.61399999999998</v>
      </c>
      <c r="G40" s="9">
        <v>1393.3209999999999</v>
      </c>
      <c r="H40" s="9">
        <v>1790.83</v>
      </c>
      <c r="I40" s="9">
        <v>2680.232</v>
      </c>
      <c r="J40" s="9">
        <v>2256.7049999999999</v>
      </c>
      <c r="K40" s="9">
        <v>1494.2909999999999</v>
      </c>
      <c r="L40" s="9">
        <v>2119.3130000000001</v>
      </c>
      <c r="M40" s="9">
        <v>1106.586</v>
      </c>
      <c r="N40" s="9">
        <v>1040.8610000000001</v>
      </c>
      <c r="O40" s="9">
        <v>1384.9359999999999</v>
      </c>
      <c r="P40" s="9">
        <v>937</v>
      </c>
      <c r="Q40" s="9">
        <v>1650.5129999999999</v>
      </c>
      <c r="T40" s="13"/>
      <c r="U40" s="13"/>
      <c r="V40" s="13"/>
      <c r="W40" s="13"/>
    </row>
    <row r="41" spans="2:23" ht="15.95" customHeight="1" x14ac:dyDescent="0.2">
      <c r="B41" s="211"/>
      <c r="C41" s="205"/>
      <c r="D41" s="132" t="s">
        <v>6</v>
      </c>
      <c r="E41" s="11">
        <f>E40-E39</f>
        <v>-2283.8379999999997</v>
      </c>
      <c r="F41" s="11">
        <f t="shared" ref="F41:P41" si="106">F40-F39</f>
        <v>-2641.2550000000001</v>
      </c>
      <c r="G41" s="11">
        <f t="shared" si="106"/>
        <v>-1916.8670000000002</v>
      </c>
      <c r="H41" s="11">
        <f t="shared" si="106"/>
        <v>-1783.9470000000001</v>
      </c>
      <c r="I41" s="11">
        <f t="shared" si="106"/>
        <v>-2527.2579999999998</v>
      </c>
      <c r="J41" s="11">
        <f t="shared" si="106"/>
        <v>-1056.2550000000001</v>
      </c>
      <c r="K41" s="11">
        <f t="shared" si="106"/>
        <v>-3983.3850000000002</v>
      </c>
      <c r="L41" s="11">
        <f t="shared" si="106"/>
        <v>-4673.7380000000003</v>
      </c>
      <c r="M41" s="11">
        <f t="shared" si="106"/>
        <v>-5618.5450000000001</v>
      </c>
      <c r="N41" s="11">
        <f t="shared" si="106"/>
        <v>-8060.7660000000005</v>
      </c>
      <c r="O41" s="11">
        <f t="shared" si="106"/>
        <v>-12283.751</v>
      </c>
      <c r="P41" s="11">
        <f t="shared" si="106"/>
        <v>-15984.681</v>
      </c>
      <c r="Q41" s="11">
        <f t="shared" ref="Q41" si="107">Q40-Q39</f>
        <v>-17059.863000000001</v>
      </c>
      <c r="T41" s="13"/>
      <c r="U41" s="13"/>
      <c r="V41" s="13"/>
      <c r="W41" s="13"/>
    </row>
    <row r="42" spans="2:23" ht="15.95" customHeight="1" x14ac:dyDescent="0.2">
      <c r="B42" s="211" t="s">
        <v>163</v>
      </c>
      <c r="C42" s="209" t="s">
        <v>153</v>
      </c>
      <c r="D42" s="133" t="s">
        <v>4</v>
      </c>
      <c r="E42" s="75">
        <v>5718.6949999999997</v>
      </c>
      <c r="F42" s="75">
        <v>5145.7659999999996</v>
      </c>
      <c r="G42" s="75">
        <v>5102.9740000000002</v>
      </c>
      <c r="H42" s="75">
        <v>5896.7430000000004</v>
      </c>
      <c r="I42" s="75">
        <v>5378.7669999999998</v>
      </c>
      <c r="J42" s="75">
        <v>4874.3440000000001</v>
      </c>
      <c r="K42" s="75">
        <v>5637.5379999999996</v>
      </c>
      <c r="L42" s="75">
        <v>6102.3249999999998</v>
      </c>
      <c r="M42" s="75">
        <v>4533.826</v>
      </c>
      <c r="N42" s="75">
        <v>5051.4269999999997</v>
      </c>
      <c r="O42" s="75">
        <v>5186.5259999999998</v>
      </c>
      <c r="P42" s="75">
        <v>6235.7160000000003</v>
      </c>
      <c r="Q42" s="75">
        <v>7026.5360000000001</v>
      </c>
      <c r="T42" s="13"/>
      <c r="U42" s="13"/>
      <c r="V42" s="13"/>
      <c r="W42" s="13"/>
    </row>
    <row r="43" spans="2:23" ht="15.95" customHeight="1" x14ac:dyDescent="0.2">
      <c r="B43" s="211"/>
      <c r="C43" s="204"/>
      <c r="D43" s="130" t="s">
        <v>5</v>
      </c>
      <c r="E43" s="9">
        <v>4009.4409999999998</v>
      </c>
      <c r="F43" s="9">
        <v>6258.5150000000003</v>
      </c>
      <c r="G43" s="9">
        <v>5317.0129999999999</v>
      </c>
      <c r="H43" s="9">
        <v>4904.3370000000004</v>
      </c>
      <c r="I43" s="9">
        <v>6085.8239999999996</v>
      </c>
      <c r="J43" s="9">
        <v>5518.7240000000002</v>
      </c>
      <c r="K43" s="9">
        <v>6159.232</v>
      </c>
      <c r="L43" s="9">
        <v>4695.2870000000003</v>
      </c>
      <c r="M43" s="9">
        <v>3326.2739999999999</v>
      </c>
      <c r="N43" s="9">
        <v>3755.7629999999999</v>
      </c>
      <c r="O43" s="9">
        <v>3754.3139999999999</v>
      </c>
      <c r="P43" s="9">
        <v>3599.6849999999999</v>
      </c>
      <c r="Q43" s="9">
        <v>3625.68</v>
      </c>
      <c r="T43" s="13"/>
      <c r="U43" s="13"/>
      <c r="V43" s="13"/>
      <c r="W43" s="13"/>
    </row>
    <row r="44" spans="2:23" ht="15.95" customHeight="1" x14ac:dyDescent="0.2">
      <c r="B44" s="211"/>
      <c r="C44" s="204"/>
      <c r="D44" s="131" t="s">
        <v>6</v>
      </c>
      <c r="E44" s="10">
        <f>E43-E42</f>
        <v>-1709.2539999999999</v>
      </c>
      <c r="F44" s="10">
        <f t="shared" ref="F44:O44" si="108">F43-F42</f>
        <v>1112.7490000000007</v>
      </c>
      <c r="G44" s="10">
        <f t="shared" si="108"/>
        <v>214.03899999999976</v>
      </c>
      <c r="H44" s="10">
        <f t="shared" si="108"/>
        <v>-992.40599999999995</v>
      </c>
      <c r="I44" s="10">
        <f t="shared" si="108"/>
        <v>707.05699999999979</v>
      </c>
      <c r="J44" s="10">
        <f t="shared" si="108"/>
        <v>644.38000000000011</v>
      </c>
      <c r="K44" s="10">
        <f t="shared" si="108"/>
        <v>521.69400000000041</v>
      </c>
      <c r="L44" s="10">
        <f t="shared" si="108"/>
        <v>-1407.0379999999996</v>
      </c>
      <c r="M44" s="10">
        <f t="shared" si="108"/>
        <v>-1207.5520000000001</v>
      </c>
      <c r="N44" s="10">
        <f t="shared" si="108"/>
        <v>-1295.6639999999998</v>
      </c>
      <c r="O44" s="10">
        <f t="shared" si="108"/>
        <v>-1432.212</v>
      </c>
      <c r="P44" s="10">
        <f t="shared" ref="P44:Q44" si="109">P43-P42</f>
        <v>-2636.0310000000004</v>
      </c>
      <c r="Q44" s="10">
        <f t="shared" si="109"/>
        <v>-3400.8560000000002</v>
      </c>
      <c r="T44" s="13"/>
      <c r="U44" s="13"/>
      <c r="V44" s="13"/>
      <c r="W44" s="13"/>
    </row>
    <row r="45" spans="2:23" ht="15.95" customHeight="1" x14ac:dyDescent="0.2">
      <c r="B45" s="211"/>
      <c r="C45" s="204" t="s">
        <v>154</v>
      </c>
      <c r="D45" s="129" t="s">
        <v>4</v>
      </c>
      <c r="E45" s="9">
        <v>19460.155999999999</v>
      </c>
      <c r="F45" s="9">
        <v>16417.373</v>
      </c>
      <c r="G45" s="9">
        <v>17931.080000000002</v>
      </c>
      <c r="H45" s="9">
        <v>19993.019</v>
      </c>
      <c r="I45" s="9">
        <v>18375.148000000001</v>
      </c>
      <c r="J45" s="9">
        <v>17427.703000000001</v>
      </c>
      <c r="K45" s="9">
        <v>19525.319</v>
      </c>
      <c r="L45" s="9">
        <v>22689.857</v>
      </c>
      <c r="M45" s="9">
        <v>18560.805</v>
      </c>
      <c r="N45" s="9">
        <v>22486.332999999999</v>
      </c>
      <c r="O45" s="9">
        <v>25334.37</v>
      </c>
      <c r="P45" s="9">
        <v>28419.82</v>
      </c>
      <c r="Q45" s="9">
        <v>35580.195</v>
      </c>
      <c r="T45" s="13"/>
      <c r="U45" s="13"/>
      <c r="V45" s="13"/>
      <c r="W45" s="13"/>
    </row>
    <row r="46" spans="2:23" ht="15.95" customHeight="1" x14ac:dyDescent="0.2">
      <c r="B46" s="211"/>
      <c r="C46" s="204"/>
      <c r="D46" s="130" t="s">
        <v>5</v>
      </c>
      <c r="E46" s="9">
        <v>10451.159</v>
      </c>
      <c r="F46" s="9">
        <v>15386.804</v>
      </c>
      <c r="G46" s="9">
        <v>13165.759</v>
      </c>
      <c r="H46" s="9">
        <v>14050.269</v>
      </c>
      <c r="I46" s="9">
        <v>17405.957999999999</v>
      </c>
      <c r="J46" s="9">
        <v>15129.052</v>
      </c>
      <c r="K46" s="9">
        <v>17788.423999999999</v>
      </c>
      <c r="L46" s="9">
        <v>14398.031999999999</v>
      </c>
      <c r="M46" s="9">
        <v>9082.2710000000006</v>
      </c>
      <c r="N46" s="9">
        <v>9688.4950000000008</v>
      </c>
      <c r="O46" s="9">
        <v>10384.989</v>
      </c>
      <c r="P46" s="9">
        <v>10244.593000000001</v>
      </c>
      <c r="Q46" s="9">
        <v>11241.763000000001</v>
      </c>
      <c r="T46" s="13"/>
      <c r="W46" s="13"/>
    </row>
    <row r="47" spans="2:23" ht="15.95" customHeight="1" x14ac:dyDescent="0.2">
      <c r="B47" s="211"/>
      <c r="C47" s="205"/>
      <c r="D47" s="132" t="s">
        <v>6</v>
      </c>
      <c r="E47" s="11">
        <f>E46-E45</f>
        <v>-9008.9969999999994</v>
      </c>
      <c r="F47" s="11">
        <f t="shared" ref="F47:O47" si="110">F46-F45</f>
        <v>-1030.5689999999995</v>
      </c>
      <c r="G47" s="11">
        <f t="shared" si="110"/>
        <v>-4765.3210000000017</v>
      </c>
      <c r="H47" s="11">
        <f t="shared" si="110"/>
        <v>-5942.75</v>
      </c>
      <c r="I47" s="11">
        <f t="shared" si="110"/>
        <v>-969.19000000000233</v>
      </c>
      <c r="J47" s="11">
        <f t="shared" si="110"/>
        <v>-2298.6510000000017</v>
      </c>
      <c r="K47" s="11">
        <f t="shared" si="110"/>
        <v>-1736.8950000000004</v>
      </c>
      <c r="L47" s="11">
        <f t="shared" si="110"/>
        <v>-8291.8250000000007</v>
      </c>
      <c r="M47" s="11">
        <f t="shared" si="110"/>
        <v>-9478.5339999999997</v>
      </c>
      <c r="N47" s="11">
        <f t="shared" si="110"/>
        <v>-12797.837999999998</v>
      </c>
      <c r="O47" s="11">
        <f t="shared" si="110"/>
        <v>-14949.380999999999</v>
      </c>
      <c r="P47" s="11">
        <f t="shared" ref="P47:Q47" si="111">P46-P45</f>
        <v>-18175.226999999999</v>
      </c>
      <c r="Q47" s="11">
        <f t="shared" si="111"/>
        <v>-24338.432000000001</v>
      </c>
      <c r="T47" s="13"/>
      <c r="W47" s="13"/>
    </row>
    <row r="48" spans="2:23" ht="15.95" customHeight="1" x14ac:dyDescent="0.2">
      <c r="B48" s="211" t="s">
        <v>93</v>
      </c>
      <c r="C48" s="209" t="s">
        <v>153</v>
      </c>
      <c r="D48" s="133" t="s">
        <v>4</v>
      </c>
      <c r="E48" s="75">
        <v>10303.091</v>
      </c>
      <c r="F48" s="75">
        <v>10558.616</v>
      </c>
      <c r="G48" s="75">
        <v>9408.1890000000003</v>
      </c>
      <c r="H48" s="75">
        <v>10258.973</v>
      </c>
      <c r="I48" s="75">
        <v>8690.1039999999994</v>
      </c>
      <c r="J48" s="75">
        <v>9140.2189999999991</v>
      </c>
      <c r="K48" s="75">
        <v>9587.857</v>
      </c>
      <c r="L48" s="75">
        <v>8349.8119999999999</v>
      </c>
      <c r="M48" s="75">
        <v>9069.8330000000005</v>
      </c>
      <c r="N48" s="75">
        <v>9170.6370000000006</v>
      </c>
      <c r="O48" s="75">
        <v>8756.1980000000003</v>
      </c>
      <c r="P48" s="75">
        <v>10612.59</v>
      </c>
      <c r="Q48" s="75">
        <v>12714.905000000001</v>
      </c>
      <c r="T48" s="13"/>
      <c r="U48" s="13"/>
      <c r="V48" s="13"/>
      <c r="W48" s="13"/>
    </row>
    <row r="49" spans="2:23" ht="15.95" customHeight="1" x14ac:dyDescent="0.2">
      <c r="B49" s="211"/>
      <c r="C49" s="204"/>
      <c r="D49" s="130" t="s">
        <v>5</v>
      </c>
      <c r="E49" s="9">
        <v>26813.683000000001</v>
      </c>
      <c r="F49" s="9">
        <v>33769.434999999998</v>
      </c>
      <c r="G49" s="9">
        <v>33766.131999999998</v>
      </c>
      <c r="H49" s="9">
        <v>36679.732000000004</v>
      </c>
      <c r="I49" s="9">
        <v>35475.273000000001</v>
      </c>
      <c r="J49" s="9">
        <v>32591.758000000002</v>
      </c>
      <c r="K49" s="9">
        <v>24195.703000000001</v>
      </c>
      <c r="L49" s="9">
        <v>23541.704000000002</v>
      </c>
      <c r="M49" s="9">
        <v>17251.530999999999</v>
      </c>
      <c r="N49" s="9">
        <v>18124.684000000001</v>
      </c>
      <c r="O49" s="9">
        <v>15781.037</v>
      </c>
      <c r="P49" s="9">
        <v>15090.166999999999</v>
      </c>
      <c r="Q49" s="9">
        <v>15505.147000000001</v>
      </c>
      <c r="T49" s="13"/>
      <c r="U49" s="13"/>
      <c r="V49" s="13"/>
      <c r="W49" s="13"/>
    </row>
    <row r="50" spans="2:23" ht="15.95" customHeight="1" x14ac:dyDescent="0.2">
      <c r="B50" s="211"/>
      <c r="C50" s="204"/>
      <c r="D50" s="131" t="s">
        <v>6</v>
      </c>
      <c r="E50" s="10">
        <f>E49-E48</f>
        <v>16510.592000000001</v>
      </c>
      <c r="F50" s="10">
        <f t="shared" ref="F50:O50" si="112">F49-F48</f>
        <v>23210.818999999996</v>
      </c>
      <c r="G50" s="10">
        <f t="shared" si="112"/>
        <v>24357.942999999999</v>
      </c>
      <c r="H50" s="10">
        <f t="shared" si="112"/>
        <v>26420.759000000005</v>
      </c>
      <c r="I50" s="10">
        <f t="shared" si="112"/>
        <v>26785.169000000002</v>
      </c>
      <c r="J50" s="10">
        <f t="shared" si="112"/>
        <v>23451.539000000004</v>
      </c>
      <c r="K50" s="10">
        <f t="shared" si="112"/>
        <v>14607.846000000001</v>
      </c>
      <c r="L50" s="10">
        <f t="shared" si="112"/>
        <v>15191.892000000002</v>
      </c>
      <c r="M50" s="10">
        <f t="shared" si="112"/>
        <v>8181.6979999999985</v>
      </c>
      <c r="N50" s="10">
        <f t="shared" si="112"/>
        <v>8954.0470000000005</v>
      </c>
      <c r="O50" s="10">
        <f t="shared" si="112"/>
        <v>7024.8389999999999</v>
      </c>
      <c r="P50" s="10">
        <f t="shared" ref="P50:Q50" si="113">P49-P48</f>
        <v>4477.5769999999993</v>
      </c>
      <c r="Q50" s="10">
        <f t="shared" si="113"/>
        <v>2790.2420000000002</v>
      </c>
      <c r="T50" s="13"/>
      <c r="U50" s="13"/>
      <c r="V50" s="13"/>
      <c r="W50" s="13"/>
    </row>
    <row r="51" spans="2:23" ht="15.95" customHeight="1" x14ac:dyDescent="0.2">
      <c r="B51" s="211"/>
      <c r="C51" s="204" t="s">
        <v>154</v>
      </c>
      <c r="D51" s="129" t="s">
        <v>4</v>
      </c>
      <c r="E51" s="9">
        <v>34626.133000000002</v>
      </c>
      <c r="F51" s="9">
        <v>36398.779000000002</v>
      </c>
      <c r="G51" s="9">
        <v>34423.345999999998</v>
      </c>
      <c r="H51" s="9">
        <v>33922.974000000002</v>
      </c>
      <c r="I51" s="9">
        <v>31845.181</v>
      </c>
      <c r="J51" s="9">
        <v>32946.959000000003</v>
      </c>
      <c r="K51" s="9">
        <v>33091.555999999997</v>
      </c>
      <c r="L51" s="9">
        <v>32401.797999999999</v>
      </c>
      <c r="M51" s="9">
        <v>35225.203000000001</v>
      </c>
      <c r="N51" s="9">
        <v>37559.561999999998</v>
      </c>
      <c r="O51" s="9">
        <v>38947.913</v>
      </c>
      <c r="P51" s="9">
        <v>45104.116999999998</v>
      </c>
      <c r="Q51" s="9">
        <v>58542.110999999997</v>
      </c>
      <c r="T51" s="13"/>
      <c r="U51" s="13"/>
      <c r="V51" s="13"/>
      <c r="W51" s="13"/>
    </row>
    <row r="52" spans="2:23" ht="15.95" customHeight="1" x14ac:dyDescent="0.2">
      <c r="B52" s="211"/>
      <c r="C52" s="204"/>
      <c r="D52" s="130" t="s">
        <v>5</v>
      </c>
      <c r="E52" s="9">
        <v>57491.569000000003</v>
      </c>
      <c r="F52" s="9">
        <v>69866.226999999999</v>
      </c>
      <c r="G52" s="9">
        <v>74519.179000000004</v>
      </c>
      <c r="H52" s="9">
        <v>84491.566000000006</v>
      </c>
      <c r="I52" s="9">
        <v>82252.198999999993</v>
      </c>
      <c r="J52" s="9">
        <v>71588.031000000003</v>
      </c>
      <c r="K52" s="9">
        <v>55789.288999999997</v>
      </c>
      <c r="L52" s="9">
        <v>53686.055999999997</v>
      </c>
      <c r="M52" s="9">
        <v>42011.936000000002</v>
      </c>
      <c r="N52" s="9">
        <v>42602.887999999999</v>
      </c>
      <c r="O52" s="9">
        <v>40964.01</v>
      </c>
      <c r="P52" s="9">
        <v>39694.722000000002</v>
      </c>
      <c r="Q52" s="9">
        <v>46201.248</v>
      </c>
      <c r="T52" s="13"/>
      <c r="U52" s="13"/>
      <c r="V52" s="13"/>
      <c r="W52" s="13"/>
    </row>
    <row r="53" spans="2:23" ht="15.95" customHeight="1" x14ac:dyDescent="0.2">
      <c r="B53" s="211"/>
      <c r="C53" s="205"/>
      <c r="D53" s="132" t="s">
        <v>6</v>
      </c>
      <c r="E53" s="11">
        <f>E52-E51</f>
        <v>22865.436000000002</v>
      </c>
      <c r="F53" s="11">
        <f t="shared" ref="F53:O53" si="114">F52-F51</f>
        <v>33467.447999999997</v>
      </c>
      <c r="G53" s="11">
        <f t="shared" si="114"/>
        <v>40095.833000000006</v>
      </c>
      <c r="H53" s="11">
        <f t="shared" si="114"/>
        <v>50568.592000000004</v>
      </c>
      <c r="I53" s="11">
        <f t="shared" si="114"/>
        <v>50407.017999999996</v>
      </c>
      <c r="J53" s="11">
        <f t="shared" si="114"/>
        <v>38641.072</v>
      </c>
      <c r="K53" s="11">
        <f t="shared" si="114"/>
        <v>22697.733</v>
      </c>
      <c r="L53" s="11">
        <f t="shared" si="114"/>
        <v>21284.257999999998</v>
      </c>
      <c r="M53" s="11">
        <f t="shared" si="114"/>
        <v>6786.7330000000002</v>
      </c>
      <c r="N53" s="11">
        <f t="shared" si="114"/>
        <v>5043.3260000000009</v>
      </c>
      <c r="O53" s="11">
        <f t="shared" si="114"/>
        <v>2016.0970000000016</v>
      </c>
      <c r="P53" s="11">
        <f t="shared" ref="P53:Q53" si="115">P52-P51</f>
        <v>-5409.3949999999968</v>
      </c>
      <c r="Q53" s="11">
        <f t="shared" si="115"/>
        <v>-12340.862999999998</v>
      </c>
      <c r="T53" s="13"/>
      <c r="U53" s="13"/>
      <c r="V53" s="13"/>
      <c r="W53" s="13"/>
    </row>
    <row r="54" spans="2:23" ht="14.1" customHeight="1" x14ac:dyDescent="0.2">
      <c r="B54" s="51" t="s">
        <v>118</v>
      </c>
      <c r="T54" s="13"/>
    </row>
    <row r="55" spans="2:23" ht="14.1" customHeight="1" x14ac:dyDescent="0.2">
      <c r="B55" s="51"/>
      <c r="T55" s="13"/>
    </row>
    <row r="56" spans="2:23" x14ac:dyDescent="0.2">
      <c r="P56" s="14" t="s">
        <v>11</v>
      </c>
      <c r="T56" s="13"/>
    </row>
    <row r="57" spans="2:23" ht="15.75" x14ac:dyDescent="0.2">
      <c r="B57" s="100" t="s">
        <v>119</v>
      </c>
      <c r="N57" s="14"/>
    </row>
    <row r="59" spans="2:23" ht="15.95" customHeight="1" x14ac:dyDescent="0.2">
      <c r="B59" s="211" t="s">
        <v>115</v>
      </c>
      <c r="C59" s="209" t="s">
        <v>153</v>
      </c>
      <c r="D59" s="133" t="s">
        <v>4</v>
      </c>
      <c r="E59" s="75">
        <v>1964.4380000000001</v>
      </c>
      <c r="F59" s="75">
        <v>2077.9549999999999</v>
      </c>
      <c r="G59" s="75">
        <v>1712.73</v>
      </c>
      <c r="H59" s="75">
        <v>1377.7750000000001</v>
      </c>
      <c r="I59" s="75">
        <v>1447.6290000000001</v>
      </c>
      <c r="J59" s="75">
        <v>1863.586</v>
      </c>
      <c r="K59" s="75">
        <v>2415.4829999999997</v>
      </c>
      <c r="L59" s="75">
        <v>2560.694</v>
      </c>
      <c r="M59" s="75">
        <v>1593.9880000000001</v>
      </c>
      <c r="N59" s="75">
        <v>1683.2080000000001</v>
      </c>
      <c r="O59" s="75">
        <v>1541.99</v>
      </c>
      <c r="P59" s="75">
        <v>1771.7439999999999</v>
      </c>
      <c r="Q59" s="75">
        <v>1895.105</v>
      </c>
      <c r="S59" s="72"/>
      <c r="T59" s="72"/>
      <c r="U59" s="72"/>
      <c r="V59" s="72"/>
    </row>
    <row r="60" spans="2:23" ht="15.95" customHeight="1" x14ac:dyDescent="0.2">
      <c r="B60" s="211"/>
      <c r="C60" s="204"/>
      <c r="D60" s="130" t="s">
        <v>5</v>
      </c>
      <c r="E60" s="9">
        <v>1968.6120000000001</v>
      </c>
      <c r="F60" s="9">
        <v>2138.9459999999999</v>
      </c>
      <c r="G60" s="9">
        <v>2389.578</v>
      </c>
      <c r="H60" s="9">
        <v>1986.222</v>
      </c>
      <c r="I60" s="9">
        <v>2704.8490000000002</v>
      </c>
      <c r="J60" s="9">
        <v>2798.3469999999998</v>
      </c>
      <c r="K60" s="9">
        <v>4037.5020000000004</v>
      </c>
      <c r="L60" s="9">
        <v>2749.9290000000001</v>
      </c>
      <c r="M60" s="9">
        <v>1528.027</v>
      </c>
      <c r="N60" s="9">
        <v>1273.5119999999999</v>
      </c>
      <c r="O60" s="9">
        <v>1369.942</v>
      </c>
      <c r="P60" s="9">
        <v>1171.364</v>
      </c>
      <c r="Q60" s="9">
        <v>1162.922</v>
      </c>
      <c r="S60" s="72"/>
      <c r="T60" s="72"/>
      <c r="U60" s="72"/>
      <c r="V60" s="72"/>
    </row>
    <row r="61" spans="2:23" ht="15.95" customHeight="1" x14ac:dyDescent="0.2">
      <c r="B61" s="211"/>
      <c r="C61" s="204"/>
      <c r="D61" s="131" t="s">
        <v>6</v>
      </c>
      <c r="E61" s="10">
        <f>E60-E59</f>
        <v>4.1739999999999782</v>
      </c>
      <c r="F61" s="10">
        <f t="shared" ref="F61:O61" si="116">F60-F59</f>
        <v>60.990999999999985</v>
      </c>
      <c r="G61" s="10">
        <f t="shared" si="116"/>
        <v>676.84799999999996</v>
      </c>
      <c r="H61" s="10">
        <f t="shared" si="116"/>
        <v>608.44699999999989</v>
      </c>
      <c r="I61" s="10">
        <f t="shared" si="116"/>
        <v>1257.22</v>
      </c>
      <c r="J61" s="10">
        <f t="shared" si="116"/>
        <v>934.76099999999974</v>
      </c>
      <c r="K61" s="10">
        <f t="shared" si="116"/>
        <v>1622.0190000000007</v>
      </c>
      <c r="L61" s="10">
        <f t="shared" si="116"/>
        <v>189.23500000000013</v>
      </c>
      <c r="M61" s="10">
        <f t="shared" si="116"/>
        <v>-65.961000000000013</v>
      </c>
      <c r="N61" s="10">
        <f t="shared" si="116"/>
        <v>-409.69600000000014</v>
      </c>
      <c r="O61" s="10">
        <f t="shared" si="116"/>
        <v>-172.048</v>
      </c>
      <c r="P61" s="10">
        <f t="shared" ref="P61" si="117">P60-P59</f>
        <v>-600.37999999999988</v>
      </c>
      <c r="Q61" s="10">
        <f>Q60-Q59</f>
        <v>-732.18299999999999</v>
      </c>
      <c r="S61" s="72"/>
      <c r="T61" s="72"/>
      <c r="U61" s="72"/>
      <c r="V61" s="72"/>
    </row>
    <row r="62" spans="2:23" ht="15.95" customHeight="1" x14ac:dyDescent="0.2">
      <c r="B62" s="211"/>
      <c r="C62" s="204" t="s">
        <v>154</v>
      </c>
      <c r="D62" s="129" t="s">
        <v>4</v>
      </c>
      <c r="E62" s="9">
        <v>7132.027</v>
      </c>
      <c r="F62" s="9">
        <v>6472.8359999999993</v>
      </c>
      <c r="G62" s="9">
        <v>7093.7009999999991</v>
      </c>
      <c r="H62" s="9">
        <v>5336.0339999999997</v>
      </c>
      <c r="I62" s="9">
        <v>5752.0659999999998</v>
      </c>
      <c r="J62" s="9">
        <v>7755.3670000000002</v>
      </c>
      <c r="K62" s="9">
        <v>9559.6409999999996</v>
      </c>
      <c r="L62" s="9">
        <v>10496.737999999999</v>
      </c>
      <c r="M62" s="9">
        <v>7717.2599999999993</v>
      </c>
      <c r="N62" s="9">
        <v>8449.2549999999992</v>
      </c>
      <c r="O62" s="9">
        <v>8298.6769999999997</v>
      </c>
      <c r="P62" s="9">
        <v>8977.8009999999995</v>
      </c>
      <c r="Q62" s="9">
        <v>10741.668</v>
      </c>
      <c r="S62" s="72"/>
      <c r="T62" s="72"/>
      <c r="U62" s="72"/>
      <c r="V62" s="72"/>
    </row>
    <row r="63" spans="2:23" ht="15.95" customHeight="1" x14ac:dyDescent="0.2">
      <c r="B63" s="211"/>
      <c r="C63" s="204"/>
      <c r="D63" s="130" t="s">
        <v>5</v>
      </c>
      <c r="E63" s="9">
        <v>5685.7129999999997</v>
      </c>
      <c r="F63" s="9">
        <v>6140.6959999999999</v>
      </c>
      <c r="G63" s="9">
        <v>7148.1549999999997</v>
      </c>
      <c r="H63" s="9">
        <v>6126.6660000000002</v>
      </c>
      <c r="I63" s="9">
        <v>7729.2970000000005</v>
      </c>
      <c r="J63" s="9">
        <v>8550.4120000000003</v>
      </c>
      <c r="K63" s="9">
        <v>12452.442999999999</v>
      </c>
      <c r="L63" s="9">
        <v>9403.35</v>
      </c>
      <c r="M63" s="9">
        <v>4292.7150000000001</v>
      </c>
      <c r="N63" s="9">
        <v>3550.1909999999998</v>
      </c>
      <c r="O63" s="9">
        <v>4243.625</v>
      </c>
      <c r="P63" s="9">
        <v>3753.645</v>
      </c>
      <c r="Q63" s="9">
        <v>3984.3150000000001</v>
      </c>
      <c r="S63" s="72"/>
      <c r="T63" s="72"/>
      <c r="U63" s="72"/>
      <c r="V63" s="72"/>
    </row>
    <row r="64" spans="2:23" ht="15.95" customHeight="1" x14ac:dyDescent="0.2">
      <c r="B64" s="211"/>
      <c r="C64" s="205"/>
      <c r="D64" s="132" t="s">
        <v>6</v>
      </c>
      <c r="E64" s="11">
        <f>E63-E62</f>
        <v>-1446.3140000000003</v>
      </c>
      <c r="F64" s="11">
        <f t="shared" ref="F64:O64" si="118">F63-F62</f>
        <v>-332.13999999999942</v>
      </c>
      <c r="G64" s="11">
        <f t="shared" si="118"/>
        <v>54.454000000000633</v>
      </c>
      <c r="H64" s="11">
        <f t="shared" si="118"/>
        <v>790.63200000000052</v>
      </c>
      <c r="I64" s="11">
        <f t="shared" si="118"/>
        <v>1977.2310000000007</v>
      </c>
      <c r="J64" s="11">
        <f t="shared" si="118"/>
        <v>795.04500000000007</v>
      </c>
      <c r="K64" s="11">
        <f t="shared" si="118"/>
        <v>2892.8019999999997</v>
      </c>
      <c r="L64" s="11">
        <f t="shared" si="118"/>
        <v>-1093.387999999999</v>
      </c>
      <c r="M64" s="11">
        <f t="shared" si="118"/>
        <v>-3424.5449999999992</v>
      </c>
      <c r="N64" s="11">
        <f t="shared" si="118"/>
        <v>-4899.0639999999994</v>
      </c>
      <c r="O64" s="11">
        <f t="shared" si="118"/>
        <v>-4055.0519999999997</v>
      </c>
      <c r="P64" s="11">
        <f t="shared" ref="P64" si="119">P63-P62</f>
        <v>-5224.155999999999</v>
      </c>
      <c r="Q64" s="11">
        <f>Q63-Q62</f>
        <v>-6757.3529999999992</v>
      </c>
      <c r="S64" s="72"/>
      <c r="T64" s="72"/>
      <c r="U64" s="72"/>
      <c r="V64" s="72"/>
    </row>
    <row r="65" spans="19:22" x14ac:dyDescent="0.2">
      <c r="S65" s="72"/>
      <c r="T65" s="72"/>
      <c r="U65" s="72"/>
      <c r="V65" s="72"/>
    </row>
  </sheetData>
  <sheetProtection selectLockedCells="1" selectUnlockedCells="1"/>
  <sortState ref="R4:U9">
    <sortCondition ref="S4:S9"/>
  </sortState>
  <mergeCells count="28">
    <mergeCell ref="B36:B41"/>
    <mergeCell ref="C36:C38"/>
    <mergeCell ref="C39:C41"/>
    <mergeCell ref="B30:B35"/>
    <mergeCell ref="B59:B64"/>
    <mergeCell ref="C59:C61"/>
    <mergeCell ref="C62:C64"/>
    <mergeCell ref="B42:B47"/>
    <mergeCell ref="C42:C44"/>
    <mergeCell ref="C45:C47"/>
    <mergeCell ref="B48:B53"/>
    <mergeCell ref="C48:C50"/>
    <mergeCell ref="C51:C53"/>
    <mergeCell ref="C30:C32"/>
    <mergeCell ref="C33:C35"/>
    <mergeCell ref="B3:B8"/>
    <mergeCell ref="C3:C5"/>
    <mergeCell ref="C6:C8"/>
    <mergeCell ref="B9:B14"/>
    <mergeCell ref="C9:C11"/>
    <mergeCell ref="C12:C14"/>
    <mergeCell ref="B15:B20"/>
    <mergeCell ref="C15:C17"/>
    <mergeCell ref="C18:C20"/>
    <mergeCell ref="C24:C26"/>
    <mergeCell ref="C27:C29"/>
    <mergeCell ref="B21:B29"/>
    <mergeCell ref="C21:C23"/>
  </mergeCells>
  <phoneticPr fontId="9" type="noConversion"/>
  <hyperlinks>
    <hyperlink ref="P56" location="ÍNDICE!A1" display="Voltar ao índice"/>
    <hyperlink ref="R22" location="ÍNDICE!A1" display="Voltar ao índice"/>
  </hyperlinks>
  <pageMargins left="0.23622047244094491" right="3.937007874015748E-2" top="0.39370078740157483" bottom="0.39370078740157483" header="0" footer="0"/>
  <pageSetup paperSize="9" scale="58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82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26.7109375" style="2" customWidth="1"/>
    <col min="3" max="3" width="32.7109375" style="2" customWidth="1"/>
    <col min="4" max="4" width="10.7109375" style="2" customWidth="1"/>
    <col min="5" max="16" width="12.7109375" style="2" customWidth="1"/>
    <col min="17" max="16384" width="9.140625" style="2"/>
  </cols>
  <sheetData>
    <row r="1" spans="2:30" ht="29.85" customHeight="1" x14ac:dyDescent="0.2">
      <c r="B1" s="3" t="s">
        <v>136</v>
      </c>
      <c r="R1" s="15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2:30" ht="29.85" customHeight="1" x14ac:dyDescent="0.2">
      <c r="B2" s="54" t="s">
        <v>1</v>
      </c>
      <c r="C2" s="54" t="s">
        <v>3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  <c r="K2" s="7">
        <v>2017</v>
      </c>
      <c r="L2" s="7">
        <v>2018</v>
      </c>
      <c r="M2" s="7">
        <v>2019</v>
      </c>
      <c r="N2" s="7">
        <v>2020</v>
      </c>
      <c r="O2" s="7">
        <v>2021</v>
      </c>
      <c r="P2" s="7">
        <v>2022</v>
      </c>
      <c r="R2" s="15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2:30" ht="26.1" customHeight="1" x14ac:dyDescent="0.2">
      <c r="B3" s="207" t="s">
        <v>142</v>
      </c>
      <c r="C3" s="137" t="s">
        <v>7</v>
      </c>
      <c r="D3" s="63">
        <f>'1'!E6/'1'!E3</f>
        <v>2.0711655147630905</v>
      </c>
      <c r="E3" s="63">
        <f>'1'!F6/'1'!F3</f>
        <v>2.0867131736721745</v>
      </c>
      <c r="F3" s="63">
        <f>'1'!G6/'1'!G3</f>
        <v>2.2117841979774653</v>
      </c>
      <c r="G3" s="63">
        <f>'1'!H6/'1'!H3</f>
        <v>2.3667091705823795</v>
      </c>
      <c r="H3" s="63">
        <f>'1'!I6/'1'!I3</f>
        <v>2.3670520058354887</v>
      </c>
      <c r="I3" s="63">
        <f>'1'!J6/'1'!J3</f>
        <v>2.2659598344108094</v>
      </c>
      <c r="J3" s="63">
        <f>'1'!K6/'1'!K3</f>
        <v>2.416865164580686</v>
      </c>
      <c r="K3" s="63">
        <f>'1'!L6/'1'!L3</f>
        <v>2.7454124431909741</v>
      </c>
      <c r="L3" s="63">
        <f>'1'!M6/'1'!M3</f>
        <v>2.5721178378563656</v>
      </c>
      <c r="M3" s="63">
        <f>'1'!N6/'1'!N3</f>
        <v>2.9405480358325597</v>
      </c>
      <c r="N3" s="63">
        <f>'1'!O6/'1'!O3</f>
        <v>3.0492741739167326</v>
      </c>
      <c r="O3" s="63">
        <f>'1'!P6/'1'!P3</f>
        <v>3.0510753346023805</v>
      </c>
      <c r="P3" s="63">
        <f>'1'!Q6/'1'!Q3</f>
        <v>3.5115748635697654</v>
      </c>
      <c r="R3" s="15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2:30" ht="26.1" customHeight="1" x14ac:dyDescent="0.2">
      <c r="B4" s="213"/>
      <c r="C4" s="138" t="s">
        <v>8</v>
      </c>
      <c r="D4" s="69">
        <f>'1'!E7/'1'!E4</f>
        <v>2.7032671568238165</v>
      </c>
      <c r="E4" s="69">
        <f>'1'!F7/'1'!F4</f>
        <v>2.5828794475310803</v>
      </c>
      <c r="F4" s="69">
        <f>'1'!G7/'1'!G4</f>
        <v>2.4940887133169758</v>
      </c>
      <c r="G4" s="69">
        <f>'1'!H7/'1'!H4</f>
        <v>2.5185032789046637</v>
      </c>
      <c r="H4" s="69">
        <f>'1'!I7/'1'!I4</f>
        <v>2.5662137313296345</v>
      </c>
      <c r="I4" s="69">
        <f>'1'!J7/'1'!J4</f>
        <v>2.1451411639244924</v>
      </c>
      <c r="J4" s="69">
        <f>'1'!K7/'1'!K4</f>
        <v>1.9925136075604357</v>
      </c>
      <c r="K4" s="69">
        <f>'1'!L7/'1'!L4</f>
        <v>2.4699958180649015</v>
      </c>
      <c r="L4" s="69">
        <f>'1'!M7/'1'!M4</f>
        <v>2.4021660468143686</v>
      </c>
      <c r="M4" s="69">
        <f>'1'!N7/'1'!N4</f>
        <v>2.5646807465468622</v>
      </c>
      <c r="N4" s="69">
        <f>'1'!O7/'1'!O4</f>
        <v>2.4551482972265286</v>
      </c>
      <c r="O4" s="69">
        <f>'1'!P7/'1'!P4</f>
        <v>2.4530395340121403</v>
      </c>
      <c r="P4" s="69">
        <f>'1'!Q7/'1'!Q4</f>
        <v>2.7426852112093325</v>
      </c>
      <c r="R4" s="15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2:30" ht="26.1" customHeight="1" x14ac:dyDescent="0.2">
      <c r="B5" s="207" t="s">
        <v>45</v>
      </c>
      <c r="C5" s="137" t="s">
        <v>7</v>
      </c>
      <c r="D5" s="63">
        <f>'1'!E12/'1'!E9</f>
        <v>2.1559881186060426</v>
      </c>
      <c r="E5" s="63">
        <f>'1'!F12/'1'!F9</f>
        <v>2.1746025838768102</v>
      </c>
      <c r="F5" s="63">
        <f>'1'!G12/'1'!G9</f>
        <v>2.3537690880085598</v>
      </c>
      <c r="G5" s="63">
        <f>'1'!H12/'1'!H9</f>
        <v>2.271773879213328</v>
      </c>
      <c r="H5" s="63">
        <f>'1'!I12/'1'!I9</f>
        <v>2.1202054774422967</v>
      </c>
      <c r="I5" s="63">
        <f>'1'!J12/'1'!J9</f>
        <v>2.1204828929051143</v>
      </c>
      <c r="J5" s="63">
        <f>'1'!K12/'1'!K9</f>
        <v>2.1332613214628671</v>
      </c>
      <c r="K5" s="63">
        <f>'1'!L12/'1'!L9</f>
        <v>2.3849118292046274</v>
      </c>
      <c r="L5" s="63">
        <f>'1'!M12/'1'!M9</f>
        <v>2.2404940249802507</v>
      </c>
      <c r="M5" s="63">
        <f>'1'!N12/'1'!N9</f>
        <v>2.4444361699153476</v>
      </c>
      <c r="N5" s="63">
        <f>'1'!O12/'1'!O9</f>
        <v>2.7220857204992779</v>
      </c>
      <c r="O5" s="63">
        <f>'1'!P12/'1'!P9</f>
        <v>2.6864352201489012</v>
      </c>
      <c r="P5" s="63">
        <f>'1'!Q12/'1'!Q9</f>
        <v>3.0434751763143963</v>
      </c>
      <c r="R5" s="15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2:30" ht="26.1" customHeight="1" x14ac:dyDescent="0.2">
      <c r="B6" s="213"/>
      <c r="C6" s="138" t="s">
        <v>8</v>
      </c>
      <c r="D6" s="69">
        <f>'1'!E13/'1'!E10</f>
        <v>2.0774187799284296</v>
      </c>
      <c r="E6" s="69">
        <f>'1'!F13/'1'!F10</f>
        <v>2.1175778388502957</v>
      </c>
      <c r="F6" s="69">
        <f>'1'!G13/'1'!G10</f>
        <v>2.5444521681077696</v>
      </c>
      <c r="G6" s="69">
        <f>'1'!H13/'1'!H10</f>
        <v>2.8158628202969691</v>
      </c>
      <c r="H6" s="69">
        <f>'1'!I13/'1'!I10</f>
        <v>3.12494030597477</v>
      </c>
      <c r="I6" s="69">
        <f>'1'!J13/'1'!J10</f>
        <v>3.1180995220553638</v>
      </c>
      <c r="J6" s="69">
        <f>'1'!K13/'1'!K10</f>
        <v>2.9246833175327294</v>
      </c>
      <c r="K6" s="69">
        <f>'1'!L13/'1'!L10</f>
        <v>2.5366113024324668</v>
      </c>
      <c r="L6" s="69">
        <f>'1'!M13/'1'!M10</f>
        <v>2.3974554385991147</v>
      </c>
      <c r="M6" s="69">
        <f>'1'!N13/'1'!N10</f>
        <v>2.3237494635665827</v>
      </c>
      <c r="N6" s="69">
        <f>'1'!O13/'1'!O10</f>
        <v>2.2936263927030027</v>
      </c>
      <c r="O6" s="69">
        <f>'1'!P13/'1'!P10</f>
        <v>2.1661242065402182</v>
      </c>
      <c r="P6" s="69">
        <f>'1'!Q13/'1'!Q10</f>
        <v>2.2376170075259809</v>
      </c>
      <c r="R6" s="15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2:30" ht="26.1" customHeight="1" x14ac:dyDescent="0.2">
      <c r="B7" s="214" t="s">
        <v>46</v>
      </c>
      <c r="C7" s="139" t="s">
        <v>7</v>
      </c>
      <c r="D7" s="73">
        <f>'1'!E18/'1'!E15</f>
        <v>2.0907538353641759</v>
      </c>
      <c r="E7" s="73">
        <f>'1'!F18/'1'!F15</f>
        <v>2.1056532888598549</v>
      </c>
      <c r="F7" s="73">
        <f>'1'!G18/'1'!G15</f>
        <v>2.2419806347901119</v>
      </c>
      <c r="G7" s="73">
        <f>'1'!H18/'1'!H15</f>
        <v>2.3446604854959565</v>
      </c>
      <c r="H7" s="73">
        <f>'1'!I18/'1'!I15</f>
        <v>2.3035981695886845</v>
      </c>
      <c r="I7" s="73">
        <f>'1'!J18/'1'!J15</f>
        <v>2.2315316581729348</v>
      </c>
      <c r="J7" s="73">
        <f>'1'!K18/'1'!K15</f>
        <v>2.3537214423042574</v>
      </c>
      <c r="K7" s="73">
        <f>'1'!L18/'1'!L15</f>
        <v>2.6601146090415266</v>
      </c>
      <c r="L7" s="73">
        <f>'1'!M18/'1'!M15</f>
        <v>2.4966704969949434</v>
      </c>
      <c r="M7" s="73">
        <f>'1'!N18/'1'!N15</f>
        <v>2.8208482109564237</v>
      </c>
      <c r="N7" s="73">
        <f>'1'!O18/'1'!O15</f>
        <v>2.9727763930966105</v>
      </c>
      <c r="O7" s="73">
        <f>'1'!P18/'1'!P15</f>
        <v>2.9587150146074936</v>
      </c>
      <c r="P7" s="73">
        <f>'1'!Q18/'1'!Q15</f>
        <v>3.3839544910220121</v>
      </c>
      <c r="R7" s="15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2:30" ht="26.1" customHeight="1" x14ac:dyDescent="0.2">
      <c r="B8" s="215"/>
      <c r="C8" s="138" t="s">
        <v>8</v>
      </c>
      <c r="D8" s="74">
        <f>'1'!E19/'1'!E16</f>
        <v>2.2384612237214969</v>
      </c>
      <c r="E8" s="74">
        <f>'1'!F19/'1'!F16</f>
        <v>2.3003449099249749</v>
      </c>
      <c r="F8" s="74">
        <f>'1'!G19/'1'!G16</f>
        <v>2.5207550965087542</v>
      </c>
      <c r="G8" s="74">
        <f>'1'!H19/'1'!H16</f>
        <v>2.6824185597173602</v>
      </c>
      <c r="H8" s="74">
        <f>'1'!I19/'1'!I16</f>
        <v>2.9115659818488036</v>
      </c>
      <c r="I8" s="74">
        <f>'1'!J19/'1'!J16</f>
        <v>2.6895076743808133</v>
      </c>
      <c r="J8" s="74">
        <f>'1'!K19/'1'!K16</f>
        <v>2.5851211446125548</v>
      </c>
      <c r="K8" s="74">
        <f>'1'!L19/'1'!L16</f>
        <v>2.5027006102114822</v>
      </c>
      <c r="L8" s="74">
        <f>'1'!M19/'1'!M16</f>
        <v>2.3997435235367259</v>
      </c>
      <c r="M8" s="74">
        <f>'1'!N19/'1'!N16</f>
        <v>2.408980446874275</v>
      </c>
      <c r="N8" s="74">
        <f>'1'!O19/'1'!O16</f>
        <v>2.3305349051475712</v>
      </c>
      <c r="O8" s="74">
        <f>'1'!P19/'1'!P16</f>
        <v>2.2573486984843401</v>
      </c>
      <c r="P8" s="74">
        <f>'1'!Q19/'1'!Q16</f>
        <v>2.4369314543599825</v>
      </c>
      <c r="R8" s="1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2:30" ht="26.1" customHeight="1" x14ac:dyDescent="0.2">
      <c r="B9" s="212" t="s">
        <v>155</v>
      </c>
      <c r="C9" s="139" t="s">
        <v>7</v>
      </c>
      <c r="D9" s="70">
        <f>'1'!E27/'1'!E24</f>
        <v>1.2309454039697969</v>
      </c>
      <c r="E9" s="70">
        <f>'1'!F27/'1'!F24</f>
        <v>1.3011073288135051</v>
      </c>
      <c r="F9" s="70">
        <f>'1'!G27/'1'!G24</f>
        <v>1.4010489970133115</v>
      </c>
      <c r="G9" s="70">
        <f>'1'!H27/'1'!H24</f>
        <v>1.4970914272543421</v>
      </c>
      <c r="H9" s="70">
        <f>'1'!I27/'1'!I24</f>
        <v>1.3872714736483496</v>
      </c>
      <c r="I9" s="70">
        <f>'1'!J27/'1'!J24</f>
        <v>1.1975018855040569</v>
      </c>
      <c r="J9" s="70">
        <f>'1'!K27/'1'!K24</f>
        <v>1.1851835957807395</v>
      </c>
      <c r="K9" s="70">
        <f>'1'!L27/'1'!L24</f>
        <v>1.388732277755121</v>
      </c>
      <c r="L9" s="70">
        <f>'1'!M27/'1'!M24</f>
        <v>1.2734566200813693</v>
      </c>
      <c r="M9" s="70">
        <f>'1'!N27/'1'!N24</f>
        <v>1.4597077173495203</v>
      </c>
      <c r="N9" s="70">
        <f>'1'!O27/'1'!O24</f>
        <v>1.4306952775904926</v>
      </c>
      <c r="O9" s="70">
        <f>'1'!P27/'1'!P24</f>
        <v>1.3215799580887484</v>
      </c>
      <c r="P9" s="70">
        <f>'1'!Q27/'1'!Q24</f>
        <v>1.6248186183672026</v>
      </c>
      <c r="R9" s="1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2:30" ht="26.1" customHeight="1" x14ac:dyDescent="0.2">
      <c r="B10" s="213"/>
      <c r="C10" s="138" t="s">
        <v>8</v>
      </c>
      <c r="D10" s="69">
        <f>'1'!E28/'1'!E25</f>
        <v>1.3205739484170753</v>
      </c>
      <c r="E10" s="69">
        <f>'1'!F28/'1'!F25</f>
        <v>1.3615246890362509</v>
      </c>
      <c r="F10" s="69">
        <f>'1'!G28/'1'!G25</f>
        <v>1.4397149496220145</v>
      </c>
      <c r="G10" s="69">
        <f>'1'!H28/'1'!H25</f>
        <v>1.5646222468552531</v>
      </c>
      <c r="H10" s="69">
        <f>'1'!I28/'1'!I25</f>
        <v>1.6418799344015957</v>
      </c>
      <c r="I10" s="69">
        <f>'1'!J28/'1'!J25</f>
        <v>1.5501657143467844</v>
      </c>
      <c r="J10" s="69">
        <f>'1'!K28/'1'!K25</f>
        <v>1.5196546670859858</v>
      </c>
      <c r="K10" s="69">
        <f>'1'!L28/'1'!L25</f>
        <v>1.7332439361148479</v>
      </c>
      <c r="L10" s="69">
        <f>'1'!M28/'1'!M25</f>
        <v>1.6766437085011712</v>
      </c>
      <c r="M10" s="69">
        <f>'1'!N28/'1'!N25</f>
        <v>1.8025396003994019</v>
      </c>
      <c r="N10" s="69">
        <f>'1'!O28/'1'!O25</f>
        <v>1.8714036767860622</v>
      </c>
      <c r="O10" s="69">
        <f>'1'!P28/'1'!P25</f>
        <v>1.6193373765407644</v>
      </c>
      <c r="P10" s="69">
        <f>'1'!Q28/'1'!Q25</f>
        <v>1.8627732445639424</v>
      </c>
      <c r="R10" s="14" t="s">
        <v>11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2:30" ht="26.1" customHeight="1" x14ac:dyDescent="0.2">
      <c r="B11" s="216" t="s">
        <v>157</v>
      </c>
      <c r="C11" s="139" t="s">
        <v>7</v>
      </c>
      <c r="D11" s="70">
        <f>'1'!E33/'1'!E30</f>
        <v>3.5817269552800495</v>
      </c>
      <c r="E11" s="70">
        <f>'1'!F33/'1'!F30</f>
        <v>3.7689461108549405</v>
      </c>
      <c r="F11" s="70">
        <f>'1'!G33/'1'!G30</f>
        <v>4.032622908114889</v>
      </c>
      <c r="G11" s="70">
        <f>'1'!H33/'1'!H30</f>
        <v>4.1206977341000295</v>
      </c>
      <c r="H11" s="70">
        <f>'1'!I33/'1'!I30</f>
        <v>4.2172462382292935</v>
      </c>
      <c r="I11" s="70">
        <f>'1'!J33/'1'!J30</f>
        <v>3.9826450598244065</v>
      </c>
      <c r="J11" s="70">
        <f>'1'!K33/'1'!K30</f>
        <v>4.8107827637268779</v>
      </c>
      <c r="K11" s="70">
        <f>'1'!L33/'1'!L30</f>
        <v>4.6935513304509318</v>
      </c>
      <c r="L11" s="70">
        <f>'1'!M33/'1'!M30</f>
        <v>4.4070796852431409</v>
      </c>
      <c r="M11" s="70">
        <f>'1'!N33/'1'!N30</f>
        <v>4.5951084376370277</v>
      </c>
      <c r="N11" s="70">
        <f>'1'!O33/'1'!O30</f>
        <v>5.175206332763608</v>
      </c>
      <c r="O11" s="70">
        <f>'1'!P33/'1'!P30</f>
        <v>4.8088067125229701</v>
      </c>
      <c r="P11" s="70">
        <f>'1'!Q33/'1'!Q30</f>
        <v>5.0900377460672264</v>
      </c>
      <c r="R11" s="1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2:30" ht="26.1" customHeight="1" x14ac:dyDescent="0.2">
      <c r="B12" s="217"/>
      <c r="C12" s="138" t="s">
        <v>8</v>
      </c>
      <c r="D12" s="69">
        <f>'1'!E34/'1'!E31</f>
        <v>1.9975574630518962</v>
      </c>
      <c r="E12" s="69">
        <f>'1'!F34/'1'!F31</f>
        <v>2.1628482245151024</v>
      </c>
      <c r="F12" s="69">
        <f>'1'!G34/'1'!G31</f>
        <v>1.8720483034077622</v>
      </c>
      <c r="G12" s="69">
        <f>'1'!H34/'1'!H31</f>
        <v>2.0281032993694077</v>
      </c>
      <c r="H12" s="69">
        <f>'1'!I34/'1'!I31</f>
        <v>1.9250336947853082</v>
      </c>
      <c r="I12" s="69">
        <f>'1'!J34/'1'!J31</f>
        <v>2.032546842515762</v>
      </c>
      <c r="J12" s="69">
        <f>'1'!K34/'1'!K31</f>
        <v>1.859830632834389</v>
      </c>
      <c r="K12" s="69">
        <f>'1'!L34/'1'!L31</f>
        <v>1.6315314298937311</v>
      </c>
      <c r="L12" s="69">
        <f>'1'!M34/'1'!M31</f>
        <v>1.6154802804456319</v>
      </c>
      <c r="M12" s="69">
        <f>'1'!N34/'1'!N31</f>
        <v>1.3603269405429275</v>
      </c>
      <c r="N12" s="69">
        <f>'1'!O34/'1'!O31</f>
        <v>1.5295828946994052</v>
      </c>
      <c r="O12" s="69">
        <f>'1'!P34/'1'!P31</f>
        <v>1.8102735802245671</v>
      </c>
      <c r="P12" s="69">
        <f>'1'!Q34/'1'!Q31</f>
        <v>2.1043920198160837</v>
      </c>
      <c r="R12" s="1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2:30" ht="26.1" customHeight="1" x14ac:dyDescent="0.2">
      <c r="B13" s="212" t="s">
        <v>141</v>
      </c>
      <c r="C13" s="139" t="s">
        <v>7</v>
      </c>
      <c r="D13" s="70">
        <f>'1'!E39/'1'!E36</f>
        <v>0.88875114425695156</v>
      </c>
      <c r="E13" s="70">
        <f>'1'!F39/'1'!F36</f>
        <v>0.9686096101235494</v>
      </c>
      <c r="F13" s="70">
        <f>'1'!G39/'1'!G36</f>
        <v>1.2356819288981964</v>
      </c>
      <c r="G13" s="70">
        <f>'1'!H39/'1'!H36</f>
        <v>1.2801460066263775</v>
      </c>
      <c r="H13" s="70">
        <f>'1'!I39/'1'!I36</f>
        <v>1.4144665094702211</v>
      </c>
      <c r="I13" s="70">
        <f>'1'!J39/'1'!J36</f>
        <v>0.9309650061962047</v>
      </c>
      <c r="J13" s="70">
        <f>'1'!K39/'1'!K36</f>
        <v>2.6455365400729769</v>
      </c>
      <c r="K13" s="70">
        <f>'1'!L39/'1'!L36</f>
        <v>2.5409353848685869</v>
      </c>
      <c r="L13" s="70">
        <f>'1'!M39/'1'!M36</f>
        <v>3.0658886527402811</v>
      </c>
      <c r="M13" s="70">
        <f>'1'!N39/'1'!N36</f>
        <v>2.9520794492858546</v>
      </c>
      <c r="N13" s="70">
        <f>'1'!O39/'1'!O36</f>
        <v>4.2753552607873164</v>
      </c>
      <c r="O13" s="70">
        <f>'1'!P39/'1'!P36</f>
        <v>4.156526559948869</v>
      </c>
      <c r="P13" s="70">
        <f>'1'!Q39/'1'!Q36</f>
        <v>4.3261115004507529</v>
      </c>
      <c r="R13" s="1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2:30" ht="26.1" customHeight="1" x14ac:dyDescent="0.2">
      <c r="B14" s="213"/>
      <c r="C14" s="138" t="s">
        <v>8</v>
      </c>
      <c r="D14" s="69">
        <f>'1'!E40/'1'!E37</f>
        <v>0.79464804764518149</v>
      </c>
      <c r="E14" s="69">
        <f>'1'!F40/'1'!F37</f>
        <v>1.2135886520889085</v>
      </c>
      <c r="F14" s="69">
        <f>'1'!G40/'1'!G37</f>
        <v>0.58387191804041905</v>
      </c>
      <c r="G14" s="69">
        <f>'1'!H40/'1'!H37</f>
        <v>0.40473258897052106</v>
      </c>
      <c r="H14" s="69">
        <f>'1'!I40/'1'!I37</f>
        <v>0.43587018177465769</v>
      </c>
      <c r="I14" s="69">
        <f>'1'!J40/'1'!J37</f>
        <v>0.48891150216626716</v>
      </c>
      <c r="J14" s="69">
        <f>'1'!K40/'1'!K37</f>
        <v>0.33039696960718717</v>
      </c>
      <c r="K14" s="69">
        <f>'1'!L40/'1'!L37</f>
        <v>0.54541287756349943</v>
      </c>
      <c r="L14" s="69">
        <f>'1'!M40/'1'!M37</f>
        <v>0.4781583110332559</v>
      </c>
      <c r="M14" s="69">
        <f>'1'!N40/'1'!N37</f>
        <v>0.47251596372989729</v>
      </c>
      <c r="N14" s="69">
        <f>'1'!O40/'1'!O37</f>
        <v>0.63456403207331036</v>
      </c>
      <c r="O14" s="69">
        <f>'1'!P40/'1'!P37</f>
        <v>0.57270548024746748</v>
      </c>
      <c r="P14" s="69">
        <f>'1'!Q40/'1'!Q37</f>
        <v>0.77496404580163414</v>
      </c>
      <c r="R14" s="1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2:30" ht="26.1" customHeight="1" x14ac:dyDescent="0.2">
      <c r="B15" s="212" t="s">
        <v>91</v>
      </c>
      <c r="C15" s="139" t="s">
        <v>7</v>
      </c>
      <c r="D15" s="70">
        <f>'1'!E45/'1'!E42</f>
        <v>3.4029015361022052</v>
      </c>
      <c r="E15" s="70">
        <f>'1'!F45/'1'!F42</f>
        <v>3.1904624112328466</v>
      </c>
      <c r="F15" s="70">
        <f>'1'!G45/'1'!G42</f>
        <v>3.5138489829656199</v>
      </c>
      <c r="G15" s="70">
        <f>'1'!H45/'1'!H42</f>
        <v>3.3905189695396252</v>
      </c>
      <c r="H15" s="70">
        <f>'1'!I45/'1'!I42</f>
        <v>3.4162379593687553</v>
      </c>
      <c r="I15" s="70">
        <f>'1'!J45/'1'!J42</f>
        <v>3.5753945556571307</v>
      </c>
      <c r="J15" s="70">
        <f>'1'!K45/'1'!K42</f>
        <v>3.4634478738768593</v>
      </c>
      <c r="K15" s="70">
        <f>'1'!L45/'1'!L42</f>
        <v>3.7182314937339456</v>
      </c>
      <c r="L15" s="70">
        <f>'1'!M45/'1'!M42</f>
        <v>4.0938503153848425</v>
      </c>
      <c r="M15" s="70">
        <f>'1'!N45/'1'!N42</f>
        <v>4.4514813338884238</v>
      </c>
      <c r="N15" s="70">
        <f>'1'!O45/'1'!O42</f>
        <v>4.8846511132885482</v>
      </c>
      <c r="O15" s="70">
        <f>'1'!P45/'1'!P42</f>
        <v>4.5575872923013172</v>
      </c>
      <c r="P15" s="70">
        <f>'1'!Q45/'1'!Q42</f>
        <v>5.0636892773338102</v>
      </c>
      <c r="R15" s="1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2:30" ht="26.1" customHeight="1" x14ac:dyDescent="0.2">
      <c r="B16" s="213"/>
      <c r="C16" s="138" t="s">
        <v>8</v>
      </c>
      <c r="D16" s="69">
        <f>'1'!E46/'1'!E43</f>
        <v>2.60663743399641</v>
      </c>
      <c r="E16" s="69">
        <f>'1'!F46/'1'!F43</f>
        <v>2.4585391262943364</v>
      </c>
      <c r="F16" s="69">
        <f>'1'!G46/'1'!G43</f>
        <v>2.4761570077033852</v>
      </c>
      <c r="G16" s="69">
        <f>'1'!H46/'1'!H43</f>
        <v>2.8648661378694</v>
      </c>
      <c r="H16" s="69">
        <f>'1'!I46/'1'!I43</f>
        <v>2.860082381613402</v>
      </c>
      <c r="I16" s="69">
        <f>'1'!J46/'1'!J43</f>
        <v>2.7414039912124615</v>
      </c>
      <c r="J16" s="69">
        <f>'1'!K46/'1'!K43</f>
        <v>2.8880912425445251</v>
      </c>
      <c r="K16" s="69">
        <f>'1'!L46/'1'!L43</f>
        <v>3.066486031631293</v>
      </c>
      <c r="L16" s="69">
        <f>'1'!M46/'1'!M43</f>
        <v>2.7304638763974349</v>
      </c>
      <c r="M16" s="69">
        <f>'1'!N46/'1'!N43</f>
        <v>2.579634284697943</v>
      </c>
      <c r="N16" s="69">
        <f>'1'!O46/'1'!O43</f>
        <v>2.7661482230841639</v>
      </c>
      <c r="O16" s="69">
        <f>'1'!P46/'1'!P43</f>
        <v>2.8459693000915363</v>
      </c>
      <c r="P16" s="69">
        <f>'1'!Q46/'1'!Q43</f>
        <v>3.1005943712627704</v>
      </c>
      <c r="R16" s="1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2:30" ht="26.1" customHeight="1" x14ac:dyDescent="0.2">
      <c r="B17" s="212" t="s">
        <v>93</v>
      </c>
      <c r="C17" s="139" t="s">
        <v>7</v>
      </c>
      <c r="D17" s="70">
        <f>'1'!E51/'1'!E48</f>
        <v>3.3607519335702265</v>
      </c>
      <c r="E17" s="70">
        <f>'1'!F51/'1'!F48</f>
        <v>3.4473058779673398</v>
      </c>
      <c r="F17" s="70">
        <f>'1'!G51/'1'!G48</f>
        <v>3.6588705860394595</v>
      </c>
      <c r="G17" s="70">
        <f>'1'!H51/'1'!H48</f>
        <v>3.3066637371986456</v>
      </c>
      <c r="H17" s="70">
        <f>'1'!I51/'1'!I48</f>
        <v>3.6645339342313972</v>
      </c>
      <c r="I17" s="70">
        <f>'1'!J51/'1'!J48</f>
        <v>3.6046137406554486</v>
      </c>
      <c r="J17" s="70">
        <f>'1'!K51/'1'!K48</f>
        <v>3.4514027482887988</v>
      </c>
      <c r="K17" s="70">
        <f>'1'!L51/'1'!L48</f>
        <v>3.8805422205913138</v>
      </c>
      <c r="L17" s="70">
        <f>'1'!M51/'1'!M48</f>
        <v>3.8837763606011269</v>
      </c>
      <c r="M17" s="70">
        <f>'1'!N51/'1'!N48</f>
        <v>4.0956328333571586</v>
      </c>
      <c r="N17" s="70">
        <f>'1'!O51/'1'!O48</f>
        <v>4.4480393202620592</v>
      </c>
      <c r="O17" s="70">
        <f>'1'!P51/'1'!P48</f>
        <v>4.2500574317862085</v>
      </c>
      <c r="P17" s="70">
        <f>'1'!Q51/'1'!Q48</f>
        <v>4.6042114353194137</v>
      </c>
      <c r="R17" s="1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2:30" ht="26.1" customHeight="1" x14ac:dyDescent="0.2">
      <c r="B18" s="213"/>
      <c r="C18" s="138" t="s">
        <v>8</v>
      </c>
      <c r="D18" s="69">
        <f>'1'!E52/'1'!E49</f>
        <v>2.144113100762771</v>
      </c>
      <c r="E18" s="69">
        <f>'1'!F52/'1'!F49</f>
        <v>2.0689190387698226</v>
      </c>
      <c r="F18" s="69">
        <f>'1'!G52/'1'!G49</f>
        <v>2.2069207986274533</v>
      </c>
      <c r="G18" s="69">
        <f>'1'!H52/'1'!H49</f>
        <v>2.3034946384013928</v>
      </c>
      <c r="H18" s="69">
        <f>'1'!I52/'1'!I49</f>
        <v>2.3185783235551138</v>
      </c>
      <c r="I18" s="69">
        <f>'1'!J52/'1'!J49</f>
        <v>2.1965071966967846</v>
      </c>
      <c r="J18" s="69">
        <f>'1'!K52/'1'!K49</f>
        <v>2.3057519345480473</v>
      </c>
      <c r="K18" s="69">
        <f>'1'!L52/'1'!L49</f>
        <v>2.2804660189423838</v>
      </c>
      <c r="L18" s="69">
        <f>'1'!M52/'1'!M49</f>
        <v>2.4352584127171091</v>
      </c>
      <c r="M18" s="69">
        <f>'1'!N52/'1'!N49</f>
        <v>2.3505451460560636</v>
      </c>
      <c r="N18" s="69">
        <f>'1'!O52/'1'!O49</f>
        <v>2.5957742827673491</v>
      </c>
      <c r="O18" s="69">
        <f>'1'!P52/'1'!P49</f>
        <v>2.6305024987463694</v>
      </c>
      <c r="P18" s="69">
        <f>'1'!Q52/'1'!Q49</f>
        <v>2.9797362127556739</v>
      </c>
    </row>
    <row r="19" spans="2:30" ht="26.1" customHeight="1" x14ac:dyDescent="0.2">
      <c r="B19" s="103" t="s">
        <v>120</v>
      </c>
      <c r="C19" s="10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30" ht="26.1" customHeight="1" x14ac:dyDescent="0.2">
      <c r="B20" s="100" t="s">
        <v>119</v>
      </c>
    </row>
    <row r="21" spans="2:30" ht="26.1" customHeight="1" x14ac:dyDescent="0.2">
      <c r="B21" s="140" t="s">
        <v>116</v>
      </c>
      <c r="C21" s="139" t="s">
        <v>7</v>
      </c>
      <c r="D21" s="70">
        <f>'1'!E62/'1'!E59</f>
        <v>3.6305686410057225</v>
      </c>
      <c r="E21" s="70">
        <f>'1'!F62/'1'!F59</f>
        <v>3.1150029716716672</v>
      </c>
      <c r="F21" s="70">
        <f>'1'!G62/'1'!G59</f>
        <v>4.1417508889317052</v>
      </c>
      <c r="G21" s="70">
        <f>'1'!H62/'1'!H59</f>
        <v>3.872935711563934</v>
      </c>
      <c r="H21" s="70">
        <f>'1'!I62/'1'!I59</f>
        <v>3.9734393273414663</v>
      </c>
      <c r="I21" s="70">
        <f>'1'!J62/'1'!J59</f>
        <v>4.1615289018054442</v>
      </c>
      <c r="J21" s="70">
        <f>'1'!K62/'1'!K59</f>
        <v>3.9576519478712955</v>
      </c>
      <c r="K21" s="70">
        <f>'1'!L62/'1'!L59</f>
        <v>4.0991770199797397</v>
      </c>
      <c r="L21" s="70">
        <f>'1'!M62/'1'!M59</f>
        <v>4.841479358690278</v>
      </c>
      <c r="M21" s="70">
        <f>'1'!N62/'1'!N59</f>
        <v>5.0197331524089703</v>
      </c>
      <c r="N21" s="70">
        <f>'1'!O62/'1'!O59</f>
        <v>5.3817968988125733</v>
      </c>
      <c r="O21" s="70">
        <f>'1'!P62/'1'!P59</f>
        <v>5.0672111772355377</v>
      </c>
      <c r="P21" s="70">
        <f>'1'!Q62/'1'!Q59</f>
        <v>5.6681123209531927</v>
      </c>
    </row>
    <row r="22" spans="2:30" ht="26.1" customHeight="1" x14ac:dyDescent="0.2">
      <c r="B22" s="141" t="s">
        <v>117</v>
      </c>
      <c r="C22" s="138" t="s">
        <v>8</v>
      </c>
      <c r="D22" s="69">
        <f>'1'!E63/'1'!E60</f>
        <v>2.8881836542701151</v>
      </c>
      <c r="E22" s="69">
        <f>'1'!F63/'1'!F60</f>
        <v>2.8708980965391366</v>
      </c>
      <c r="F22" s="69">
        <f>'1'!G63/'1'!G60</f>
        <v>2.991388019139781</v>
      </c>
      <c r="G22" s="69">
        <f>'1'!H63/'1'!H60</f>
        <v>3.0845826901524602</v>
      </c>
      <c r="H22" s="69">
        <f>'1'!I63/'1'!I60</f>
        <v>2.857570607453503</v>
      </c>
      <c r="I22" s="69">
        <f>'1'!J63/'1'!J60</f>
        <v>3.0555224209149192</v>
      </c>
      <c r="J22" s="69">
        <f>'1'!K63/'1'!K60</f>
        <v>3.0841948808941764</v>
      </c>
      <c r="K22" s="69">
        <f>'1'!L63/'1'!L60</f>
        <v>3.4194882849702664</v>
      </c>
      <c r="L22" s="69">
        <f>'1'!M63/'1'!M60</f>
        <v>2.8093188143926775</v>
      </c>
      <c r="M22" s="69">
        <f>'1'!N63/'1'!N60</f>
        <v>2.7877169590863691</v>
      </c>
      <c r="N22" s="69">
        <f>'1'!O63/'1'!O60</f>
        <v>3.0976676384839652</v>
      </c>
      <c r="O22" s="69">
        <f>'1'!P63/'1'!P60</f>
        <v>3.2045077362800973</v>
      </c>
      <c r="P22" s="69">
        <f>'1'!Q63/'1'!Q60</f>
        <v>3.4261240220754274</v>
      </c>
    </row>
    <row r="82" spans="17:17" x14ac:dyDescent="0.2">
      <c r="Q82" s="14" t="s">
        <v>11</v>
      </c>
    </row>
  </sheetData>
  <sheetProtection selectLockedCells="1" selectUnlockedCells="1"/>
  <mergeCells count="8">
    <mergeCell ref="B15:B16"/>
    <mergeCell ref="B17:B18"/>
    <mergeCell ref="B3:B4"/>
    <mergeCell ref="B5:B6"/>
    <mergeCell ref="B7:B8"/>
    <mergeCell ref="B9:B10"/>
    <mergeCell ref="B11:B12"/>
    <mergeCell ref="B13:B14"/>
  </mergeCells>
  <phoneticPr fontId="9" type="noConversion"/>
  <hyperlinks>
    <hyperlink ref="R10" location="ÍNDICE!A1" display="Voltar ao índice"/>
    <hyperlink ref="Q82" location="ÍNDICE!A1" display="Voltar ao índice"/>
  </hyperlinks>
  <pageMargins left="0.74803149606299213" right="0.74803149606299213" top="0.19685039370078741" bottom="0" header="0" footer="0"/>
  <pageSetup paperSize="9" scale="38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79"/>
  <sheetViews>
    <sheetView showGridLines="0" zoomScale="92" zoomScaleNormal="92" workbookViewId="0"/>
  </sheetViews>
  <sheetFormatPr defaultRowHeight="12.75" x14ac:dyDescent="0.2"/>
  <cols>
    <col min="1" max="1" width="2.28515625" style="2" customWidth="1"/>
    <col min="2" max="2" width="24.85546875" style="2" customWidth="1"/>
    <col min="3" max="3" width="32.7109375" style="2" customWidth="1"/>
    <col min="4" max="4" width="10.7109375" style="2" customWidth="1"/>
    <col min="5" max="17" width="12.7109375" style="2" customWidth="1"/>
    <col min="18" max="18" width="6.5703125" style="2" customWidth="1"/>
    <col min="19" max="19" width="14.28515625" style="2" bestFit="1" customWidth="1"/>
    <col min="20" max="16384" width="9.140625" style="2"/>
  </cols>
  <sheetData>
    <row r="1" spans="2:31" ht="30" customHeight="1" x14ac:dyDescent="0.2">
      <c r="B1" s="3" t="s">
        <v>137</v>
      </c>
      <c r="F1" s="72"/>
      <c r="G1" s="72"/>
      <c r="H1" s="72"/>
      <c r="I1" s="72"/>
      <c r="J1" s="72"/>
      <c r="K1" s="72"/>
      <c r="L1" s="72"/>
      <c r="M1" s="72"/>
      <c r="N1" s="72"/>
      <c r="O1" s="72"/>
      <c r="S1" s="15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2:31" ht="29.85" customHeight="1" x14ac:dyDescent="0.2">
      <c r="B2" s="4" t="s">
        <v>1</v>
      </c>
      <c r="C2" s="4" t="s">
        <v>2</v>
      </c>
      <c r="D2" s="5" t="s">
        <v>3</v>
      </c>
      <c r="E2" s="7">
        <v>2010</v>
      </c>
      <c r="F2" s="7">
        <v>2011</v>
      </c>
      <c r="G2" s="7">
        <v>2012</v>
      </c>
      <c r="H2" s="7">
        <v>2013</v>
      </c>
      <c r="I2" s="7">
        <v>2014</v>
      </c>
      <c r="J2" s="7">
        <v>2015</v>
      </c>
      <c r="K2" s="7">
        <v>2016</v>
      </c>
      <c r="L2" s="7">
        <v>2017</v>
      </c>
      <c r="M2" s="7">
        <v>2018</v>
      </c>
      <c r="N2" s="7">
        <v>2019</v>
      </c>
      <c r="O2" s="7">
        <v>2020</v>
      </c>
      <c r="P2" s="7">
        <v>2021</v>
      </c>
      <c r="Q2" s="7">
        <v>2022</v>
      </c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2:31" ht="18" customHeight="1" x14ac:dyDescent="0.2">
      <c r="B3" s="219" t="s">
        <v>46</v>
      </c>
      <c r="C3" s="204" t="s">
        <v>153</v>
      </c>
      <c r="D3" s="142" t="s">
        <v>61</v>
      </c>
      <c r="E3" s="9">
        <v>13254.608</v>
      </c>
      <c r="F3" s="9">
        <v>13491.612999999999</v>
      </c>
      <c r="G3" s="9">
        <v>18459.16</v>
      </c>
      <c r="H3" s="9">
        <v>19224.341</v>
      </c>
      <c r="I3" s="9">
        <v>20612.87</v>
      </c>
      <c r="J3" s="9">
        <v>23791.644</v>
      </c>
      <c r="K3" s="9">
        <v>28322.268</v>
      </c>
      <c r="L3" s="9">
        <v>23445.749</v>
      </c>
      <c r="M3" s="9">
        <v>21161.538</v>
      </c>
      <c r="N3" s="9">
        <v>22218.656999999999</v>
      </c>
      <c r="O3" s="9">
        <v>17948.541000000001</v>
      </c>
      <c r="P3" s="9">
        <v>18866.927</v>
      </c>
      <c r="Q3" s="9">
        <v>18667.694</v>
      </c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2:31" ht="18" customHeight="1" x14ac:dyDescent="0.2">
      <c r="B4" s="219"/>
      <c r="C4" s="204"/>
      <c r="D4" s="130" t="s">
        <v>9</v>
      </c>
      <c r="E4" s="9">
        <v>8277.2029999999995</v>
      </c>
      <c r="F4" s="9">
        <v>9005.8549999999996</v>
      </c>
      <c r="G4" s="9">
        <v>9400.6959999999999</v>
      </c>
      <c r="H4" s="9">
        <v>12938.735000000001</v>
      </c>
      <c r="I4" s="9">
        <v>20619.894</v>
      </c>
      <c r="J4" s="9">
        <v>17001.419000000002</v>
      </c>
      <c r="K4" s="9">
        <v>22516.105</v>
      </c>
      <c r="L4" s="9">
        <v>9229.6440000000002</v>
      </c>
      <c r="M4" s="9">
        <v>7966.2809999999999</v>
      </c>
      <c r="N4" s="9">
        <v>11974.852999999999</v>
      </c>
      <c r="O4" s="9">
        <v>31181.776999999998</v>
      </c>
      <c r="P4" s="9">
        <v>26030.343000000001</v>
      </c>
      <c r="Q4" s="9">
        <v>13762.64</v>
      </c>
      <c r="V4" s="20"/>
      <c r="W4" s="20"/>
    </row>
    <row r="5" spans="2:31" ht="18" customHeight="1" x14ac:dyDescent="0.2">
      <c r="B5" s="219"/>
      <c r="C5" s="204"/>
      <c r="D5" s="131" t="s">
        <v>10</v>
      </c>
      <c r="E5" s="10">
        <f>SUM(E3:E4)</f>
        <v>21531.811000000002</v>
      </c>
      <c r="F5" s="10">
        <f t="shared" ref="F5:M5" si="0">SUM(F3:F4)</f>
        <v>22497.468000000001</v>
      </c>
      <c r="G5" s="10">
        <f t="shared" si="0"/>
        <v>27859.856</v>
      </c>
      <c r="H5" s="10">
        <f t="shared" si="0"/>
        <v>32163.076000000001</v>
      </c>
      <c r="I5" s="10">
        <f t="shared" si="0"/>
        <v>41232.763999999996</v>
      </c>
      <c r="J5" s="10">
        <f t="shared" si="0"/>
        <v>40793.063000000002</v>
      </c>
      <c r="K5" s="10">
        <f t="shared" si="0"/>
        <v>50838.373</v>
      </c>
      <c r="L5" s="10">
        <f t="shared" si="0"/>
        <v>32675.393</v>
      </c>
      <c r="M5" s="10">
        <f t="shared" si="0"/>
        <v>29127.819</v>
      </c>
      <c r="N5" s="10">
        <f>SUM(N3:N4)</f>
        <v>34193.509999999995</v>
      </c>
      <c r="O5" s="10">
        <f t="shared" ref="O5:P5" si="1">SUM(O3:O4)</f>
        <v>49130.317999999999</v>
      </c>
      <c r="P5" s="10">
        <f t="shared" si="1"/>
        <v>44897.270000000004</v>
      </c>
      <c r="Q5" s="10">
        <f t="shared" ref="Q5" si="2">SUM(Q3:Q4)</f>
        <v>32430.333999999999</v>
      </c>
      <c r="R5" s="13"/>
      <c r="S5" s="9"/>
      <c r="T5" s="9"/>
    </row>
    <row r="6" spans="2:31" ht="18" customHeight="1" x14ac:dyDescent="0.2">
      <c r="B6" s="219"/>
      <c r="C6" s="205" t="s">
        <v>154</v>
      </c>
      <c r="D6" s="142" t="s">
        <v>61</v>
      </c>
      <c r="E6" s="9">
        <v>29215.466</v>
      </c>
      <c r="F6" s="9">
        <v>33357.525999999998</v>
      </c>
      <c r="G6" s="9">
        <v>45790.362000000001</v>
      </c>
      <c r="H6" s="9">
        <v>47850.125</v>
      </c>
      <c r="I6" s="9">
        <v>52486.409</v>
      </c>
      <c r="J6" s="9">
        <v>50621.542000000001</v>
      </c>
      <c r="K6" s="9">
        <v>52763.595000000001</v>
      </c>
      <c r="L6" s="9">
        <v>54484.357000000004</v>
      </c>
      <c r="M6" s="9">
        <v>47426.591</v>
      </c>
      <c r="N6" s="9">
        <v>52858.387999999999</v>
      </c>
      <c r="O6" s="9">
        <v>41970.141000000003</v>
      </c>
      <c r="P6" s="9">
        <v>43153.989000000001</v>
      </c>
      <c r="Q6" s="9">
        <v>48724.701000000001</v>
      </c>
      <c r="S6" s="9"/>
      <c r="T6" s="9"/>
    </row>
    <row r="7" spans="2:31" ht="18" customHeight="1" x14ac:dyDescent="0.2">
      <c r="B7" s="219"/>
      <c r="C7" s="205"/>
      <c r="D7" s="130" t="s">
        <v>9</v>
      </c>
      <c r="E7" s="9">
        <v>18982.657999999999</v>
      </c>
      <c r="F7" s="9">
        <v>18394.41</v>
      </c>
      <c r="G7" s="9">
        <v>24437.511999999999</v>
      </c>
      <c r="H7" s="9">
        <v>38424.707000000002</v>
      </c>
      <c r="I7" s="9">
        <v>67565.504000000001</v>
      </c>
      <c r="J7" s="9">
        <v>59091.714</v>
      </c>
      <c r="K7" s="9">
        <v>78659.758000000002</v>
      </c>
      <c r="L7" s="9">
        <v>27292.368999999999</v>
      </c>
      <c r="M7" s="9">
        <v>22472.704000000002</v>
      </c>
      <c r="N7" s="9">
        <v>29513.109</v>
      </c>
      <c r="O7" s="9">
        <v>72529.78</v>
      </c>
      <c r="P7" s="9">
        <v>58194.805</v>
      </c>
      <c r="Q7" s="9">
        <v>30305.8</v>
      </c>
      <c r="S7" s="9"/>
      <c r="T7" s="9"/>
    </row>
    <row r="8" spans="2:31" ht="18" customHeight="1" x14ac:dyDescent="0.2">
      <c r="B8" s="219"/>
      <c r="C8" s="205"/>
      <c r="D8" s="132" t="s">
        <v>10</v>
      </c>
      <c r="E8" s="11">
        <f>SUM(E6:E7)</f>
        <v>48198.123999999996</v>
      </c>
      <c r="F8" s="11">
        <f t="shared" ref="F8:O8" si="3">SUM(F6:F7)</f>
        <v>51751.936000000002</v>
      </c>
      <c r="G8" s="11">
        <f t="shared" si="3"/>
        <v>70227.873999999996</v>
      </c>
      <c r="H8" s="11">
        <f t="shared" si="3"/>
        <v>86274.831999999995</v>
      </c>
      <c r="I8" s="11">
        <f t="shared" si="3"/>
        <v>120051.913</v>
      </c>
      <c r="J8" s="11">
        <f t="shared" si="3"/>
        <v>109713.25599999999</v>
      </c>
      <c r="K8" s="11">
        <f t="shared" si="3"/>
        <v>131423.353</v>
      </c>
      <c r="L8" s="11">
        <f t="shared" si="3"/>
        <v>81776.725999999995</v>
      </c>
      <c r="M8" s="11">
        <f t="shared" si="3"/>
        <v>69899.294999999998</v>
      </c>
      <c r="N8" s="11">
        <f t="shared" si="3"/>
        <v>82371.497000000003</v>
      </c>
      <c r="O8" s="11">
        <f t="shared" si="3"/>
        <v>114499.921</v>
      </c>
      <c r="P8" s="11">
        <f t="shared" ref="P8:Q8" si="4">SUM(P6:P7)</f>
        <v>101348.79399999999</v>
      </c>
      <c r="Q8" s="11">
        <f t="shared" si="4"/>
        <v>79030.501000000004</v>
      </c>
      <c r="R8" s="13"/>
      <c r="S8" s="9"/>
      <c r="T8" s="9"/>
    </row>
    <row r="9" spans="2:31" ht="9.9499999999999993" customHeight="1" x14ac:dyDescent="0.2">
      <c r="B9" s="143"/>
      <c r="C9" s="144"/>
      <c r="D9" s="14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V9" s="13"/>
      <c r="W9" s="13"/>
      <c r="X9" s="13"/>
    </row>
    <row r="10" spans="2:31" ht="18" customHeight="1" x14ac:dyDescent="0.2">
      <c r="B10" s="208" t="s">
        <v>155</v>
      </c>
      <c r="C10" s="204" t="s">
        <v>153</v>
      </c>
      <c r="D10" s="142" t="s">
        <v>61</v>
      </c>
      <c r="E10" s="9">
        <v>14805.026</v>
      </c>
      <c r="F10" s="9">
        <v>18974.059000000001</v>
      </c>
      <c r="G10" s="9">
        <v>18115.254000000001</v>
      </c>
      <c r="H10" s="9">
        <v>14145.415000000001</v>
      </c>
      <c r="I10" s="9">
        <v>13256.42</v>
      </c>
      <c r="J10" s="9">
        <v>21800.434000000001</v>
      </c>
      <c r="K10" s="9">
        <v>21533.308000000001</v>
      </c>
      <c r="L10" s="9">
        <v>17710.469000000001</v>
      </c>
      <c r="M10" s="9">
        <v>17202.513999999999</v>
      </c>
      <c r="N10" s="9">
        <v>23969.833999999999</v>
      </c>
      <c r="O10" s="9">
        <v>33072.622000000003</v>
      </c>
      <c r="P10" s="9">
        <v>35578.849000000002</v>
      </c>
      <c r="Q10" s="9">
        <v>33779.811999999998</v>
      </c>
      <c r="X10" s="13"/>
    </row>
    <row r="11" spans="2:31" ht="18" customHeight="1" x14ac:dyDescent="0.2">
      <c r="B11" s="211"/>
      <c r="C11" s="204"/>
      <c r="D11" s="130" t="s">
        <v>9</v>
      </c>
      <c r="E11" s="53">
        <v>0.41599999999999998</v>
      </c>
      <c r="F11" s="13">
        <v>3.5550000000000002</v>
      </c>
      <c r="G11" s="9">
        <v>0</v>
      </c>
      <c r="H11" s="9">
        <v>0</v>
      </c>
      <c r="I11" s="9">
        <v>0</v>
      </c>
      <c r="J11" s="42">
        <v>1.2390000000000001</v>
      </c>
      <c r="K11" s="9">
        <v>0</v>
      </c>
      <c r="L11" s="9">
        <v>0</v>
      </c>
      <c r="M11" s="42">
        <v>0.08</v>
      </c>
      <c r="N11" s="42">
        <v>0</v>
      </c>
      <c r="O11" s="9">
        <v>12.523</v>
      </c>
      <c r="P11" s="9">
        <v>0</v>
      </c>
      <c r="Q11" s="9">
        <v>0</v>
      </c>
      <c r="X11" s="13"/>
    </row>
    <row r="12" spans="2:31" ht="18" customHeight="1" x14ac:dyDescent="0.2">
      <c r="B12" s="211"/>
      <c r="C12" s="204"/>
      <c r="D12" s="131" t="s">
        <v>10</v>
      </c>
      <c r="E12" s="10">
        <f>SUM(E10:E11)</f>
        <v>14805.441999999999</v>
      </c>
      <c r="F12" s="10">
        <f t="shared" ref="F12:O12" si="5">SUM(F10:F11)</f>
        <v>18977.614000000001</v>
      </c>
      <c r="G12" s="10">
        <f t="shared" si="5"/>
        <v>18115.254000000001</v>
      </c>
      <c r="H12" s="10">
        <f t="shared" si="5"/>
        <v>14145.415000000001</v>
      </c>
      <c r="I12" s="10">
        <f t="shared" si="5"/>
        <v>13256.42</v>
      </c>
      <c r="J12" s="10">
        <f t="shared" si="5"/>
        <v>21801.673000000003</v>
      </c>
      <c r="K12" s="10">
        <f t="shared" si="5"/>
        <v>21533.308000000001</v>
      </c>
      <c r="L12" s="10">
        <f t="shared" si="5"/>
        <v>17710.469000000001</v>
      </c>
      <c r="M12" s="10">
        <f t="shared" si="5"/>
        <v>17202.594000000001</v>
      </c>
      <c r="N12" s="10">
        <f t="shared" si="5"/>
        <v>23969.833999999999</v>
      </c>
      <c r="O12" s="10">
        <f t="shared" si="5"/>
        <v>33085.145000000004</v>
      </c>
      <c r="P12" s="10">
        <f t="shared" ref="P12:Q12" si="6">SUM(P10:P11)</f>
        <v>35578.849000000002</v>
      </c>
      <c r="Q12" s="10">
        <f t="shared" si="6"/>
        <v>33779.811999999998</v>
      </c>
      <c r="X12" s="13"/>
    </row>
    <row r="13" spans="2:31" ht="18" customHeight="1" x14ac:dyDescent="0.2">
      <c r="B13" s="211"/>
      <c r="C13" s="205" t="s">
        <v>154</v>
      </c>
      <c r="D13" s="142" t="s">
        <v>61</v>
      </c>
      <c r="E13" s="20">
        <v>19544.210999999999</v>
      </c>
      <c r="F13" s="20">
        <v>25824.51</v>
      </c>
      <c r="G13" s="20">
        <v>26080.802</v>
      </c>
      <c r="H13" s="20">
        <v>22132.231</v>
      </c>
      <c r="I13" s="20">
        <v>21765.45</v>
      </c>
      <c r="J13" s="20">
        <v>33792.205999999998</v>
      </c>
      <c r="K13" s="20">
        <v>32723.191999999999</v>
      </c>
      <c r="L13" s="20">
        <v>30696.562999999998</v>
      </c>
      <c r="M13" s="20">
        <v>28842.163</v>
      </c>
      <c r="N13" s="20">
        <v>43206.574999999997</v>
      </c>
      <c r="O13" s="20">
        <v>61869.705999999998</v>
      </c>
      <c r="P13" s="20">
        <v>57614.16</v>
      </c>
      <c r="Q13" s="20">
        <v>62924.13</v>
      </c>
      <c r="X13" s="13"/>
    </row>
    <row r="14" spans="2:31" ht="18" customHeight="1" x14ac:dyDescent="0.2">
      <c r="B14" s="211"/>
      <c r="C14" s="205"/>
      <c r="D14" s="130" t="s">
        <v>9</v>
      </c>
      <c r="E14" s="9">
        <v>7.47</v>
      </c>
      <c r="F14" s="9">
        <v>13.98</v>
      </c>
      <c r="G14" s="9">
        <v>0</v>
      </c>
      <c r="H14" s="9">
        <v>0</v>
      </c>
      <c r="I14" s="9">
        <v>0</v>
      </c>
      <c r="J14" s="42">
        <v>4</v>
      </c>
      <c r="K14" s="9">
        <v>0</v>
      </c>
      <c r="L14" s="9">
        <v>0</v>
      </c>
      <c r="M14" s="42">
        <v>0.45800000000000002</v>
      </c>
      <c r="N14" s="42">
        <v>0</v>
      </c>
      <c r="O14" s="9">
        <v>45.956000000000003</v>
      </c>
      <c r="P14" s="9">
        <v>0</v>
      </c>
      <c r="Q14" s="9">
        <v>0</v>
      </c>
      <c r="X14" s="13"/>
    </row>
    <row r="15" spans="2:31" ht="18" customHeight="1" x14ac:dyDescent="0.2">
      <c r="B15" s="211"/>
      <c r="C15" s="205"/>
      <c r="D15" s="132" t="s">
        <v>10</v>
      </c>
      <c r="E15" s="11">
        <f>SUM(E13:E14)</f>
        <v>19551.681</v>
      </c>
      <c r="F15" s="11">
        <f t="shared" ref="F15:O15" si="7">SUM(F13:F14)</f>
        <v>25838.489999999998</v>
      </c>
      <c r="G15" s="11">
        <f t="shared" si="7"/>
        <v>26080.802</v>
      </c>
      <c r="H15" s="11">
        <f t="shared" si="7"/>
        <v>22132.231</v>
      </c>
      <c r="I15" s="11">
        <f t="shared" si="7"/>
        <v>21765.45</v>
      </c>
      <c r="J15" s="11">
        <f t="shared" si="7"/>
        <v>33796.205999999998</v>
      </c>
      <c r="K15" s="11">
        <f t="shared" si="7"/>
        <v>32723.191999999999</v>
      </c>
      <c r="L15" s="11">
        <f t="shared" si="7"/>
        <v>30696.562999999998</v>
      </c>
      <c r="M15" s="11">
        <f t="shared" si="7"/>
        <v>28842.620999999999</v>
      </c>
      <c r="N15" s="11">
        <f t="shared" si="7"/>
        <v>43206.574999999997</v>
      </c>
      <c r="O15" s="11">
        <f t="shared" si="7"/>
        <v>61915.661999999997</v>
      </c>
      <c r="P15" s="11">
        <f t="shared" ref="P15:Q15" si="8">SUM(P13:P14)</f>
        <v>57614.16</v>
      </c>
      <c r="Q15" s="11">
        <f t="shared" si="8"/>
        <v>62924.13</v>
      </c>
      <c r="R15" s="13"/>
      <c r="S15" s="126"/>
      <c r="T15" s="126"/>
      <c r="V15" s="13"/>
      <c r="W15" s="13"/>
      <c r="X15" s="13"/>
    </row>
    <row r="16" spans="2:31" ht="9.9499999999999993" customHeight="1" x14ac:dyDescent="0.2">
      <c r="B16" s="145"/>
      <c r="C16" s="146"/>
      <c r="D16" s="14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3"/>
      <c r="S16" s="13"/>
      <c r="T16" s="13"/>
      <c r="V16" s="13"/>
      <c r="W16" s="13"/>
    </row>
    <row r="17" spans="2:24" ht="18" customHeight="1" x14ac:dyDescent="0.2">
      <c r="B17" s="203" t="s">
        <v>95</v>
      </c>
      <c r="C17" s="204" t="s">
        <v>153</v>
      </c>
      <c r="D17" s="142" t="s">
        <v>61</v>
      </c>
      <c r="E17" s="9">
        <v>6216.6350000000002</v>
      </c>
      <c r="F17" s="9">
        <v>7290.174</v>
      </c>
      <c r="G17" s="9">
        <v>10362.83</v>
      </c>
      <c r="H17" s="9">
        <v>9644.8989999999994</v>
      </c>
      <c r="I17" s="9">
        <v>12318.789000000001</v>
      </c>
      <c r="J17" s="9">
        <v>8582.8310000000001</v>
      </c>
      <c r="K17" s="9">
        <v>9534.1209999999992</v>
      </c>
      <c r="L17" s="9">
        <v>9523.2440000000006</v>
      </c>
      <c r="M17" s="9">
        <v>10463.343999999999</v>
      </c>
      <c r="N17" s="9">
        <v>10744.362999999999</v>
      </c>
      <c r="O17" s="9">
        <v>10247.388999999999</v>
      </c>
      <c r="P17" s="8">
        <v>9612.0040000000008</v>
      </c>
      <c r="Q17" s="8">
        <v>9620.2080000000005</v>
      </c>
      <c r="R17" s="13"/>
      <c r="S17" s="13"/>
      <c r="T17" s="13"/>
      <c r="V17" s="13"/>
      <c r="W17" s="13"/>
    </row>
    <row r="18" spans="2:24" ht="18" customHeight="1" x14ac:dyDescent="0.2">
      <c r="B18" s="218"/>
      <c r="C18" s="204"/>
      <c r="D18" s="130" t="s">
        <v>9</v>
      </c>
      <c r="E18" s="9">
        <v>3265.7190000000001</v>
      </c>
      <c r="F18" s="9">
        <v>3100.931</v>
      </c>
      <c r="G18" s="9">
        <v>2752.9319999999998</v>
      </c>
      <c r="H18" s="9">
        <v>4092.029</v>
      </c>
      <c r="I18" s="9">
        <v>4421.9319999999998</v>
      </c>
      <c r="J18" s="9">
        <v>3684.6570000000002</v>
      </c>
      <c r="K18" s="9">
        <v>4461.6260000000002</v>
      </c>
      <c r="L18" s="9">
        <v>4348.6610000000001</v>
      </c>
      <c r="M18" s="9">
        <v>2801.6869999999999</v>
      </c>
      <c r="N18" s="9">
        <v>3133.145</v>
      </c>
      <c r="O18" s="9">
        <v>3951.9989999999998</v>
      </c>
      <c r="P18" s="8">
        <v>3116.84</v>
      </c>
      <c r="Q18" s="8">
        <v>3618.7350000000001</v>
      </c>
      <c r="R18" s="13"/>
      <c r="S18" s="13"/>
      <c r="V18" s="13"/>
      <c r="W18" s="13"/>
      <c r="X18" s="13"/>
    </row>
    <row r="19" spans="2:24" ht="18" customHeight="1" x14ac:dyDescent="0.2">
      <c r="B19" s="218"/>
      <c r="C19" s="204"/>
      <c r="D19" s="131" t="s">
        <v>10</v>
      </c>
      <c r="E19" s="10">
        <f>SUM(E17:E18)</f>
        <v>9482.3539999999994</v>
      </c>
      <c r="F19" s="10">
        <f t="shared" ref="F19:M19" si="9">SUM(F17:F18)</f>
        <v>10391.105</v>
      </c>
      <c r="G19" s="10">
        <f t="shared" si="9"/>
        <v>13115.761999999999</v>
      </c>
      <c r="H19" s="10">
        <f t="shared" si="9"/>
        <v>13736.928</v>
      </c>
      <c r="I19" s="10">
        <f t="shared" si="9"/>
        <v>16740.721000000001</v>
      </c>
      <c r="J19" s="10">
        <f t="shared" si="9"/>
        <v>12267.488000000001</v>
      </c>
      <c r="K19" s="10">
        <f t="shared" si="9"/>
        <v>13995.746999999999</v>
      </c>
      <c r="L19" s="10">
        <f t="shared" si="9"/>
        <v>13871.905000000001</v>
      </c>
      <c r="M19" s="10">
        <f t="shared" si="9"/>
        <v>13265.030999999999</v>
      </c>
      <c r="N19" s="10">
        <f>SUM(N17:N18)</f>
        <v>13877.508</v>
      </c>
      <c r="O19" s="10">
        <f t="shared" ref="O19:P19" si="10">SUM(O17:O18)</f>
        <v>14199.387999999999</v>
      </c>
      <c r="P19" s="10">
        <f t="shared" si="10"/>
        <v>12728.844000000001</v>
      </c>
      <c r="Q19" s="10">
        <f t="shared" ref="Q19" si="11">SUM(Q17:Q18)</f>
        <v>13238.943000000001</v>
      </c>
      <c r="R19" s="13"/>
      <c r="S19" s="13"/>
      <c r="V19" s="13"/>
      <c r="W19" s="13"/>
      <c r="X19" s="13"/>
    </row>
    <row r="20" spans="2:24" ht="18" customHeight="1" x14ac:dyDescent="0.2">
      <c r="B20" s="218"/>
      <c r="C20" s="205" t="s">
        <v>154</v>
      </c>
      <c r="D20" s="142" t="s">
        <v>61</v>
      </c>
      <c r="E20" s="9">
        <v>10476.781000000001</v>
      </c>
      <c r="F20" s="9">
        <v>12177.08</v>
      </c>
      <c r="G20" s="9">
        <v>14005.805</v>
      </c>
      <c r="H20" s="9">
        <v>14900.921</v>
      </c>
      <c r="I20" s="9">
        <v>15969.865</v>
      </c>
      <c r="J20" s="9">
        <v>13305.606</v>
      </c>
      <c r="K20" s="9">
        <v>14569.328</v>
      </c>
      <c r="L20" s="9">
        <v>12461.816000000001</v>
      </c>
      <c r="M20" s="9">
        <v>14278.867</v>
      </c>
      <c r="N20" s="9">
        <v>12911.789000000001</v>
      </c>
      <c r="O20" s="9">
        <v>14566.847</v>
      </c>
      <c r="P20" s="9">
        <v>15620.728999999999</v>
      </c>
      <c r="Q20" s="9">
        <v>18017.537</v>
      </c>
      <c r="R20" s="13"/>
      <c r="S20" s="13"/>
      <c r="V20" s="13"/>
      <c r="W20" s="13"/>
    </row>
    <row r="21" spans="2:24" ht="18" customHeight="1" x14ac:dyDescent="0.2">
      <c r="B21" s="218"/>
      <c r="C21" s="205"/>
      <c r="D21" s="130" t="s">
        <v>9</v>
      </c>
      <c r="E21" s="9">
        <v>8464.7659999999996</v>
      </c>
      <c r="F21" s="9">
        <v>10297.303</v>
      </c>
      <c r="G21" s="9">
        <v>10547.535</v>
      </c>
      <c r="H21" s="9">
        <v>12958.987999999999</v>
      </c>
      <c r="I21" s="9">
        <v>16256.587</v>
      </c>
      <c r="J21" s="9">
        <v>11628.638000000001</v>
      </c>
      <c r="K21" s="9">
        <v>11460.391</v>
      </c>
      <c r="L21" s="9">
        <v>10170.633</v>
      </c>
      <c r="M21" s="9">
        <v>7150.5290000000005</v>
      </c>
      <c r="N21" s="9">
        <v>5966.1589999999997</v>
      </c>
      <c r="O21" s="9">
        <v>7152.2939999999999</v>
      </c>
      <c r="P21" s="9">
        <v>7421.9610000000002</v>
      </c>
      <c r="Q21" s="9">
        <v>9842.3889999999992</v>
      </c>
      <c r="R21" s="13"/>
      <c r="S21" s="13"/>
      <c r="V21" s="13"/>
      <c r="W21" s="13"/>
    </row>
    <row r="22" spans="2:24" ht="18" customHeight="1" x14ac:dyDescent="0.2">
      <c r="B22" s="218"/>
      <c r="C22" s="205"/>
      <c r="D22" s="132" t="s">
        <v>10</v>
      </c>
      <c r="E22" s="11">
        <f>SUM(E20:E21)</f>
        <v>18941.546999999999</v>
      </c>
      <c r="F22" s="11">
        <f t="shared" ref="F22:O22" si="12">SUM(F20:F21)</f>
        <v>22474.383000000002</v>
      </c>
      <c r="G22" s="11">
        <f t="shared" si="12"/>
        <v>24553.34</v>
      </c>
      <c r="H22" s="11">
        <f t="shared" si="12"/>
        <v>27859.909</v>
      </c>
      <c r="I22" s="11">
        <f t="shared" si="12"/>
        <v>32226.451999999997</v>
      </c>
      <c r="J22" s="11">
        <f t="shared" si="12"/>
        <v>24934.243999999999</v>
      </c>
      <c r="K22" s="11">
        <f t="shared" si="12"/>
        <v>26029.718999999997</v>
      </c>
      <c r="L22" s="11">
        <f t="shared" si="12"/>
        <v>22632.449000000001</v>
      </c>
      <c r="M22" s="11">
        <f t="shared" si="12"/>
        <v>21429.396000000001</v>
      </c>
      <c r="N22" s="11">
        <f t="shared" si="12"/>
        <v>18877.948</v>
      </c>
      <c r="O22" s="11">
        <f t="shared" si="12"/>
        <v>21719.141</v>
      </c>
      <c r="P22" s="11">
        <f t="shared" ref="P22:Q22" si="13">SUM(P20:P21)</f>
        <v>23042.69</v>
      </c>
      <c r="Q22" s="11">
        <f t="shared" si="13"/>
        <v>27859.925999999999</v>
      </c>
      <c r="R22" s="13"/>
      <c r="S22" s="13"/>
    </row>
    <row r="23" spans="2:24" ht="9.9499999999999993" customHeight="1" x14ac:dyDescent="0.2">
      <c r="B23" s="145"/>
      <c r="C23" s="145"/>
      <c r="D23" s="145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17"/>
      <c r="Q23" s="128"/>
      <c r="R23" s="13"/>
      <c r="S23" s="13"/>
    </row>
    <row r="24" spans="2:24" ht="18" customHeight="1" x14ac:dyDescent="0.2">
      <c r="B24" s="203" t="s">
        <v>141</v>
      </c>
      <c r="C24" s="204" t="s">
        <v>153</v>
      </c>
      <c r="D24" s="142" t="s">
        <v>61</v>
      </c>
      <c r="E24" s="9">
        <v>427.25</v>
      </c>
      <c r="F24" s="9">
        <v>328.608</v>
      </c>
      <c r="G24" s="9">
        <v>2324.576</v>
      </c>
      <c r="H24" s="9">
        <v>4254.6019999999999</v>
      </c>
      <c r="I24" s="9">
        <v>6001.4359999999997</v>
      </c>
      <c r="J24" s="9">
        <v>4511.1180000000004</v>
      </c>
      <c r="K24" s="9">
        <v>4460.5</v>
      </c>
      <c r="L24" s="9">
        <v>3644.2179999999998</v>
      </c>
      <c r="M24" s="9">
        <v>2223.5540000000001</v>
      </c>
      <c r="N24" s="9">
        <v>2140.3409999999999</v>
      </c>
      <c r="O24" s="9">
        <v>2105.1469999999999</v>
      </c>
      <c r="P24" s="9">
        <v>1539.8610000000001</v>
      </c>
      <c r="Q24" s="9">
        <v>1994.5709999999999</v>
      </c>
      <c r="R24" s="13"/>
      <c r="S24" s="13"/>
    </row>
    <row r="25" spans="2:24" ht="18" customHeight="1" x14ac:dyDescent="0.2">
      <c r="B25" s="218"/>
      <c r="C25" s="204"/>
      <c r="D25" s="130" t="s">
        <v>9</v>
      </c>
      <c r="E25" s="9">
        <v>64.72</v>
      </c>
      <c r="F25" s="9">
        <v>31.986999999999998</v>
      </c>
      <c r="G25" s="9">
        <v>61.771000000000001</v>
      </c>
      <c r="H25" s="9">
        <v>170.12200000000001</v>
      </c>
      <c r="I25" s="9">
        <v>147.71600000000001</v>
      </c>
      <c r="J25" s="9">
        <v>104.65600000000001</v>
      </c>
      <c r="K25" s="9">
        <v>62.213999999999999</v>
      </c>
      <c r="L25" s="9">
        <v>241.48599999999999</v>
      </c>
      <c r="M25" s="9">
        <v>90.712999999999994</v>
      </c>
      <c r="N25" s="9">
        <v>62.465000000000003</v>
      </c>
      <c r="O25" s="9">
        <v>77.352999999999994</v>
      </c>
      <c r="P25" s="9">
        <v>96.233000000000004</v>
      </c>
      <c r="Q25" s="9">
        <v>135.22200000000001</v>
      </c>
      <c r="S25" s="127" t="s">
        <v>11</v>
      </c>
    </row>
    <row r="26" spans="2:24" ht="18" customHeight="1" x14ac:dyDescent="0.2">
      <c r="B26" s="218"/>
      <c r="C26" s="204"/>
      <c r="D26" s="131" t="s">
        <v>10</v>
      </c>
      <c r="E26" s="10">
        <f>SUM(E24:E25)</f>
        <v>491.97</v>
      </c>
      <c r="F26" s="10">
        <f t="shared" ref="F26:M26" si="14">SUM(F24:F25)</f>
        <v>360.59500000000003</v>
      </c>
      <c r="G26" s="10">
        <f t="shared" si="14"/>
        <v>2386.3470000000002</v>
      </c>
      <c r="H26" s="10">
        <f t="shared" si="14"/>
        <v>4424.7240000000002</v>
      </c>
      <c r="I26" s="10">
        <f t="shared" si="14"/>
        <v>6149.152</v>
      </c>
      <c r="J26" s="10">
        <f t="shared" si="14"/>
        <v>4615.7740000000003</v>
      </c>
      <c r="K26" s="10">
        <f t="shared" si="14"/>
        <v>4522.7139999999999</v>
      </c>
      <c r="L26" s="10">
        <f t="shared" si="14"/>
        <v>3885.7039999999997</v>
      </c>
      <c r="M26" s="10">
        <f t="shared" si="14"/>
        <v>2314.2670000000003</v>
      </c>
      <c r="N26" s="10">
        <f>SUM(N24:N25)</f>
        <v>2202.806</v>
      </c>
      <c r="O26" s="10">
        <f t="shared" ref="O26:P26" si="15">SUM(O24:O25)</f>
        <v>2182.5</v>
      </c>
      <c r="P26" s="10">
        <f t="shared" si="15"/>
        <v>1636.0940000000001</v>
      </c>
      <c r="Q26" s="10">
        <f t="shared" ref="Q26" si="16">SUM(Q24:Q25)</f>
        <v>2129.7930000000001</v>
      </c>
      <c r="R26" s="13"/>
      <c r="S26" s="13"/>
    </row>
    <row r="27" spans="2:24" ht="18" customHeight="1" x14ac:dyDescent="0.2">
      <c r="B27" s="218"/>
      <c r="C27" s="205" t="s">
        <v>154</v>
      </c>
      <c r="D27" s="142" t="s">
        <v>61</v>
      </c>
      <c r="E27" s="9">
        <v>303.74099999999999</v>
      </c>
      <c r="F27" s="9">
        <v>349.875</v>
      </c>
      <c r="G27" s="9">
        <v>1224.306</v>
      </c>
      <c r="H27" s="9">
        <v>1412.1980000000001</v>
      </c>
      <c r="I27" s="9">
        <v>2272.183</v>
      </c>
      <c r="J27" s="9">
        <v>1902.472</v>
      </c>
      <c r="K27" s="9">
        <v>1358.1110000000001</v>
      </c>
      <c r="L27" s="9">
        <v>1605.319</v>
      </c>
      <c r="M27" s="9">
        <v>895.976</v>
      </c>
      <c r="N27" s="9">
        <v>860.33900000000006</v>
      </c>
      <c r="O27" s="9">
        <v>1183.8230000000001</v>
      </c>
      <c r="P27" s="9">
        <v>711.31299999999999</v>
      </c>
      <c r="Q27" s="9">
        <v>1421.855</v>
      </c>
      <c r="R27" s="13"/>
      <c r="S27" s="9"/>
      <c r="T27" s="9"/>
    </row>
    <row r="28" spans="2:24" ht="18" customHeight="1" x14ac:dyDescent="0.2">
      <c r="B28" s="218"/>
      <c r="C28" s="205"/>
      <c r="D28" s="130" t="s">
        <v>9</v>
      </c>
      <c r="E28" s="9">
        <v>87.201999999999998</v>
      </c>
      <c r="F28" s="9">
        <v>87.739000000000004</v>
      </c>
      <c r="G28" s="9">
        <v>169.01499999999999</v>
      </c>
      <c r="H28" s="9">
        <v>378.63200000000001</v>
      </c>
      <c r="I28" s="9">
        <v>408.04899999999998</v>
      </c>
      <c r="J28" s="9">
        <v>354.233</v>
      </c>
      <c r="K28" s="9">
        <v>136.18</v>
      </c>
      <c r="L28" s="9">
        <v>513.99400000000003</v>
      </c>
      <c r="M28" s="9">
        <v>210.61</v>
      </c>
      <c r="N28" s="9">
        <v>180.52199999999999</v>
      </c>
      <c r="O28" s="9">
        <v>201.113</v>
      </c>
      <c r="P28" s="9">
        <v>225.68700000000001</v>
      </c>
      <c r="Q28" s="9">
        <v>228.65799999999999</v>
      </c>
      <c r="R28" s="13"/>
      <c r="S28" s="9"/>
      <c r="T28" s="9"/>
    </row>
    <row r="29" spans="2:24" ht="18" customHeight="1" x14ac:dyDescent="0.2">
      <c r="B29" s="218"/>
      <c r="C29" s="205"/>
      <c r="D29" s="132" t="s">
        <v>10</v>
      </c>
      <c r="E29" s="11">
        <f>SUM(E27:E28)</f>
        <v>390.94299999999998</v>
      </c>
      <c r="F29" s="11">
        <f t="shared" ref="F29:O29" si="17">SUM(F27:F28)</f>
        <v>437.61400000000003</v>
      </c>
      <c r="G29" s="11">
        <f t="shared" si="17"/>
        <v>1393.3209999999999</v>
      </c>
      <c r="H29" s="11">
        <f t="shared" si="17"/>
        <v>1790.8300000000002</v>
      </c>
      <c r="I29" s="11">
        <f t="shared" si="17"/>
        <v>2680.232</v>
      </c>
      <c r="J29" s="11">
        <f t="shared" si="17"/>
        <v>2256.7049999999999</v>
      </c>
      <c r="K29" s="11">
        <f t="shared" si="17"/>
        <v>1494.2910000000002</v>
      </c>
      <c r="L29" s="11">
        <f t="shared" si="17"/>
        <v>2119.3130000000001</v>
      </c>
      <c r="M29" s="11">
        <f t="shared" si="17"/>
        <v>1106.586</v>
      </c>
      <c r="N29" s="11">
        <f t="shared" si="17"/>
        <v>1040.8610000000001</v>
      </c>
      <c r="O29" s="11">
        <f t="shared" si="17"/>
        <v>1384.9360000000001</v>
      </c>
      <c r="P29" s="11">
        <f t="shared" ref="P29:Q29" si="18">SUM(P27:P28)</f>
        <v>937</v>
      </c>
      <c r="Q29" s="11">
        <f t="shared" si="18"/>
        <v>1650.5129999999999</v>
      </c>
      <c r="R29" s="13"/>
      <c r="S29" s="9"/>
      <c r="T29" s="9"/>
    </row>
    <row r="30" spans="2:24" ht="9.9499999999999993" customHeight="1" x14ac:dyDescent="0.2">
      <c r="B30" s="145"/>
      <c r="C30" s="145"/>
      <c r="D30" s="148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13"/>
      <c r="S30" s="9"/>
      <c r="T30" s="9"/>
    </row>
    <row r="31" spans="2:24" ht="18" customHeight="1" x14ac:dyDescent="0.2">
      <c r="B31" s="205" t="s">
        <v>91</v>
      </c>
      <c r="C31" s="204" t="s">
        <v>153</v>
      </c>
      <c r="D31" s="142" t="s">
        <v>61</v>
      </c>
      <c r="E31" s="9">
        <v>701.97299999999996</v>
      </c>
      <c r="F31" s="9">
        <v>582.36699999999996</v>
      </c>
      <c r="G31" s="9">
        <v>693.11699999999996</v>
      </c>
      <c r="H31" s="9">
        <v>814.70699999999999</v>
      </c>
      <c r="I31" s="9">
        <v>868.67</v>
      </c>
      <c r="J31" s="9">
        <v>1695.818</v>
      </c>
      <c r="K31" s="9">
        <v>3009.83</v>
      </c>
      <c r="L31" s="9">
        <v>2252.1289999999999</v>
      </c>
      <c r="M31" s="9">
        <v>1231.2329999999999</v>
      </c>
      <c r="N31" s="9">
        <v>1713.107</v>
      </c>
      <c r="O31" s="9">
        <v>1642.2239999999999</v>
      </c>
      <c r="P31" s="8">
        <v>2221.712</v>
      </c>
      <c r="Q31" s="8">
        <v>2022.662</v>
      </c>
      <c r="R31" s="13"/>
      <c r="S31" s="9"/>
      <c r="T31" s="9"/>
    </row>
    <row r="32" spans="2:24" ht="18" customHeight="1" x14ac:dyDescent="0.2">
      <c r="B32" s="211"/>
      <c r="C32" s="204"/>
      <c r="D32" s="130" t="s">
        <v>9</v>
      </c>
      <c r="E32" s="9">
        <v>3307.4679999999998</v>
      </c>
      <c r="F32" s="9">
        <v>5676.1480000000001</v>
      </c>
      <c r="G32" s="9">
        <v>4623.8959999999997</v>
      </c>
      <c r="H32" s="9">
        <v>4089.63</v>
      </c>
      <c r="I32" s="9">
        <v>5217.1540000000005</v>
      </c>
      <c r="J32" s="9">
        <v>3822.9059999999999</v>
      </c>
      <c r="K32" s="9">
        <v>3149.402</v>
      </c>
      <c r="L32" s="9">
        <v>2443.1579999999999</v>
      </c>
      <c r="M32" s="9">
        <v>2095.0410000000002</v>
      </c>
      <c r="N32" s="9">
        <v>2042.6559999999999</v>
      </c>
      <c r="O32" s="9">
        <v>2112.09</v>
      </c>
      <c r="P32" s="8">
        <v>1377.973</v>
      </c>
      <c r="Q32" s="8">
        <v>1603.018</v>
      </c>
      <c r="R32" s="13"/>
      <c r="S32" s="9"/>
      <c r="T32" s="9"/>
    </row>
    <row r="33" spans="2:19" ht="18" customHeight="1" x14ac:dyDescent="0.2">
      <c r="B33" s="211"/>
      <c r="C33" s="204"/>
      <c r="D33" s="131" t="s">
        <v>10</v>
      </c>
      <c r="E33" s="10">
        <f>SUM(E31:E32)</f>
        <v>4009.4409999999998</v>
      </c>
      <c r="F33" s="10">
        <f t="shared" ref="F33:M33" si="19">SUM(F31:F32)</f>
        <v>6258.5150000000003</v>
      </c>
      <c r="G33" s="10">
        <f t="shared" si="19"/>
        <v>5317.0129999999999</v>
      </c>
      <c r="H33" s="10">
        <f t="shared" si="19"/>
        <v>4904.3370000000004</v>
      </c>
      <c r="I33" s="10">
        <f t="shared" si="19"/>
        <v>6085.8240000000005</v>
      </c>
      <c r="J33" s="10">
        <f t="shared" si="19"/>
        <v>5518.7240000000002</v>
      </c>
      <c r="K33" s="10">
        <f t="shared" si="19"/>
        <v>6159.232</v>
      </c>
      <c r="L33" s="10">
        <f t="shared" si="19"/>
        <v>4695.2870000000003</v>
      </c>
      <c r="M33" s="10">
        <f t="shared" si="19"/>
        <v>3326.2740000000003</v>
      </c>
      <c r="N33" s="10">
        <f>SUM(N31:N32)</f>
        <v>3755.7629999999999</v>
      </c>
      <c r="O33" s="10">
        <f t="shared" ref="O33:P33" si="20">SUM(O31:O32)</f>
        <v>3754.3140000000003</v>
      </c>
      <c r="P33" s="10">
        <f t="shared" si="20"/>
        <v>3599.6849999999999</v>
      </c>
      <c r="Q33" s="10">
        <f t="shared" ref="Q33" si="21">SUM(Q31:Q32)</f>
        <v>3625.6800000000003</v>
      </c>
      <c r="R33" s="13"/>
      <c r="S33" s="13"/>
    </row>
    <row r="34" spans="2:19" ht="18" customHeight="1" x14ac:dyDescent="0.2">
      <c r="B34" s="211"/>
      <c r="C34" s="205" t="s">
        <v>154</v>
      </c>
      <c r="D34" s="142" t="s">
        <v>61</v>
      </c>
      <c r="E34" s="9">
        <v>2680.348</v>
      </c>
      <c r="F34" s="9">
        <v>1960.5139999999999</v>
      </c>
      <c r="G34" s="9">
        <v>2035.8209999999999</v>
      </c>
      <c r="H34" s="9">
        <v>2553.5619999999999</v>
      </c>
      <c r="I34" s="9">
        <v>2387.11</v>
      </c>
      <c r="J34" s="9">
        <v>5219.45</v>
      </c>
      <c r="K34" s="9">
        <v>9683.8729999999996</v>
      </c>
      <c r="L34" s="9">
        <v>7889.143</v>
      </c>
      <c r="M34" s="9">
        <v>3297.578</v>
      </c>
      <c r="N34" s="9">
        <v>4491.7860000000001</v>
      </c>
      <c r="O34" s="9">
        <v>4451.6229999999996</v>
      </c>
      <c r="P34" s="9">
        <v>6161.7169999999996</v>
      </c>
      <c r="Q34" s="9">
        <v>6315.27</v>
      </c>
      <c r="R34" s="13"/>
      <c r="S34" s="13"/>
    </row>
    <row r="35" spans="2:19" ht="18" customHeight="1" x14ac:dyDescent="0.2">
      <c r="B35" s="211"/>
      <c r="C35" s="205"/>
      <c r="D35" s="130" t="s">
        <v>9</v>
      </c>
      <c r="E35" s="9">
        <v>7770.8109999999997</v>
      </c>
      <c r="F35" s="9">
        <v>13426.29</v>
      </c>
      <c r="G35" s="9">
        <v>11129.938</v>
      </c>
      <c r="H35" s="9">
        <v>11496.707</v>
      </c>
      <c r="I35" s="9">
        <v>15018.848</v>
      </c>
      <c r="J35" s="9">
        <v>9909.6020000000008</v>
      </c>
      <c r="K35" s="9">
        <v>8104.5510000000004</v>
      </c>
      <c r="L35" s="9">
        <v>6508.8890000000001</v>
      </c>
      <c r="M35" s="9">
        <v>5784.6930000000002</v>
      </c>
      <c r="N35" s="9">
        <v>5196.7089999999998</v>
      </c>
      <c r="O35" s="9">
        <v>5933.366</v>
      </c>
      <c r="P35" s="9">
        <v>4082.8760000000002</v>
      </c>
      <c r="Q35" s="9">
        <v>4926.4930000000004</v>
      </c>
      <c r="R35" s="13"/>
      <c r="S35" s="13"/>
    </row>
    <row r="36" spans="2:19" ht="18" customHeight="1" x14ac:dyDescent="0.2">
      <c r="B36" s="211"/>
      <c r="C36" s="205"/>
      <c r="D36" s="132" t="s">
        <v>10</v>
      </c>
      <c r="E36" s="11">
        <f>SUM(E34:E35)</f>
        <v>10451.159</v>
      </c>
      <c r="F36" s="11">
        <f t="shared" ref="F36:O36" si="22">SUM(F34:F35)</f>
        <v>15386.804</v>
      </c>
      <c r="G36" s="11">
        <f t="shared" si="22"/>
        <v>13165.759</v>
      </c>
      <c r="H36" s="11">
        <f t="shared" si="22"/>
        <v>14050.269</v>
      </c>
      <c r="I36" s="11">
        <f t="shared" si="22"/>
        <v>17405.957999999999</v>
      </c>
      <c r="J36" s="11">
        <f t="shared" si="22"/>
        <v>15129.052</v>
      </c>
      <c r="K36" s="11">
        <f t="shared" si="22"/>
        <v>17788.423999999999</v>
      </c>
      <c r="L36" s="11">
        <f t="shared" si="22"/>
        <v>14398.031999999999</v>
      </c>
      <c r="M36" s="11">
        <f t="shared" si="22"/>
        <v>9082.2710000000006</v>
      </c>
      <c r="N36" s="11">
        <f t="shared" si="22"/>
        <v>9688.494999999999</v>
      </c>
      <c r="O36" s="11">
        <f t="shared" si="22"/>
        <v>10384.989</v>
      </c>
      <c r="P36" s="11">
        <f t="shared" ref="P36:Q36" si="23">SUM(P34:P35)</f>
        <v>10244.593000000001</v>
      </c>
      <c r="Q36" s="11">
        <f t="shared" si="23"/>
        <v>11241.763000000001</v>
      </c>
      <c r="R36" s="13"/>
      <c r="S36" s="13"/>
    </row>
    <row r="37" spans="2:19" ht="9.9499999999999993" customHeight="1" x14ac:dyDescent="0.2">
      <c r="B37" s="145"/>
      <c r="C37" s="145"/>
      <c r="D37" s="148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13"/>
      <c r="S37" s="13"/>
    </row>
    <row r="38" spans="2:19" ht="18" customHeight="1" x14ac:dyDescent="0.2">
      <c r="B38" s="205" t="s">
        <v>93</v>
      </c>
      <c r="C38" s="204" t="s">
        <v>153</v>
      </c>
      <c r="D38" s="142" t="s">
        <v>61</v>
      </c>
      <c r="E38" s="9">
        <v>2935.7649999999999</v>
      </c>
      <c r="F38" s="9">
        <v>2034.085</v>
      </c>
      <c r="G38" s="9">
        <v>3157.3519999999999</v>
      </c>
      <c r="H38" s="9">
        <v>1932.825</v>
      </c>
      <c r="I38" s="9">
        <v>2194.4119999999998</v>
      </c>
      <c r="J38" s="9">
        <v>3201.6509999999998</v>
      </c>
      <c r="K38" s="9">
        <v>3699.384</v>
      </c>
      <c r="L38" s="9">
        <v>3793.6019999999999</v>
      </c>
      <c r="M38" s="9">
        <v>3057.25</v>
      </c>
      <c r="N38" s="9">
        <v>3504.4879999999998</v>
      </c>
      <c r="O38" s="9">
        <v>3396.8449999999998</v>
      </c>
      <c r="P38" s="8">
        <v>4030.3470000000002</v>
      </c>
      <c r="Q38" s="8">
        <v>3090.9520000000002</v>
      </c>
      <c r="R38" s="13"/>
      <c r="S38" s="13"/>
    </row>
    <row r="39" spans="2:19" ht="18" customHeight="1" x14ac:dyDescent="0.2">
      <c r="B39" s="211"/>
      <c r="C39" s="204"/>
      <c r="D39" s="130" t="s">
        <v>9</v>
      </c>
      <c r="E39" s="9">
        <v>23877.918000000001</v>
      </c>
      <c r="F39" s="9">
        <v>31735.35</v>
      </c>
      <c r="G39" s="9">
        <v>30608.78</v>
      </c>
      <c r="H39" s="9">
        <v>34746.906999999999</v>
      </c>
      <c r="I39" s="9">
        <v>33280.860999999997</v>
      </c>
      <c r="J39" s="9">
        <v>29390.107</v>
      </c>
      <c r="K39" s="9">
        <v>20496.319</v>
      </c>
      <c r="L39" s="9">
        <v>19748.101999999999</v>
      </c>
      <c r="M39" s="9">
        <v>14194.281000000001</v>
      </c>
      <c r="N39" s="9">
        <v>14620.196</v>
      </c>
      <c r="O39" s="9">
        <v>12384.191999999999</v>
      </c>
      <c r="P39" s="8">
        <v>11059.82</v>
      </c>
      <c r="Q39" s="8">
        <v>12414.195</v>
      </c>
      <c r="R39" s="13"/>
      <c r="S39" s="13"/>
    </row>
    <row r="40" spans="2:19" ht="18" customHeight="1" x14ac:dyDescent="0.2">
      <c r="B40" s="211"/>
      <c r="C40" s="204"/>
      <c r="D40" s="131" t="s">
        <v>10</v>
      </c>
      <c r="E40" s="10">
        <f>SUM(E38:E39)</f>
        <v>26813.683000000001</v>
      </c>
      <c r="F40" s="10">
        <f t="shared" ref="F40:M40" si="24">SUM(F38:F39)</f>
        <v>33769.434999999998</v>
      </c>
      <c r="G40" s="10">
        <f t="shared" si="24"/>
        <v>33766.131999999998</v>
      </c>
      <c r="H40" s="10">
        <f t="shared" si="24"/>
        <v>36679.731999999996</v>
      </c>
      <c r="I40" s="10">
        <f t="shared" si="24"/>
        <v>35475.272999999994</v>
      </c>
      <c r="J40" s="10">
        <f t="shared" si="24"/>
        <v>32591.758000000002</v>
      </c>
      <c r="K40" s="10">
        <f t="shared" si="24"/>
        <v>24195.703000000001</v>
      </c>
      <c r="L40" s="10">
        <f t="shared" si="24"/>
        <v>23541.703999999998</v>
      </c>
      <c r="M40" s="10">
        <f t="shared" si="24"/>
        <v>17251.531000000003</v>
      </c>
      <c r="N40" s="10">
        <f>SUM(N38:N39)</f>
        <v>18124.684000000001</v>
      </c>
      <c r="O40" s="10">
        <f t="shared" ref="O40:P40" si="25">SUM(O38:O39)</f>
        <v>15781.036999999998</v>
      </c>
      <c r="P40" s="10">
        <f t="shared" si="25"/>
        <v>15090.166999999999</v>
      </c>
      <c r="Q40" s="10">
        <f t="shared" ref="Q40" si="26">SUM(Q38:Q39)</f>
        <v>15505.147000000001</v>
      </c>
      <c r="R40" s="13"/>
      <c r="S40" s="13"/>
    </row>
    <row r="41" spans="2:19" ht="18" customHeight="1" x14ac:dyDescent="0.2">
      <c r="B41" s="211"/>
      <c r="C41" s="205" t="s">
        <v>154</v>
      </c>
      <c r="D41" s="142" t="s">
        <v>61</v>
      </c>
      <c r="E41" s="9">
        <v>9479.491</v>
      </c>
      <c r="F41" s="9">
        <v>6766.2560000000003</v>
      </c>
      <c r="G41" s="9">
        <v>7951.45</v>
      </c>
      <c r="H41" s="9">
        <v>6785.067</v>
      </c>
      <c r="I41" s="9">
        <v>8128.924</v>
      </c>
      <c r="J41" s="9">
        <v>10401.86</v>
      </c>
      <c r="K41" s="9">
        <v>11446.522000000001</v>
      </c>
      <c r="L41" s="9">
        <v>11629.703</v>
      </c>
      <c r="M41" s="9">
        <v>9915.5810000000001</v>
      </c>
      <c r="N41" s="9">
        <v>11133.911</v>
      </c>
      <c r="O41" s="9">
        <v>11797.034</v>
      </c>
      <c r="P41" s="9">
        <v>13498.132</v>
      </c>
      <c r="Q41" s="9">
        <v>12301.737999999999</v>
      </c>
      <c r="R41" s="13"/>
      <c r="S41" s="13"/>
    </row>
    <row r="42" spans="2:19" ht="18" customHeight="1" x14ac:dyDescent="0.2">
      <c r="B42" s="211"/>
      <c r="C42" s="205"/>
      <c r="D42" s="130" t="s">
        <v>9</v>
      </c>
      <c r="E42" s="9">
        <v>48012.078000000001</v>
      </c>
      <c r="F42" s="9">
        <v>63099.970999999998</v>
      </c>
      <c r="G42" s="9">
        <v>66567.729000000007</v>
      </c>
      <c r="H42" s="9">
        <v>77706.498999999996</v>
      </c>
      <c r="I42" s="9">
        <v>74123.274999999994</v>
      </c>
      <c r="J42" s="9">
        <v>61186.171000000002</v>
      </c>
      <c r="K42" s="9">
        <v>44342.767</v>
      </c>
      <c r="L42" s="9">
        <v>42056.353000000003</v>
      </c>
      <c r="M42" s="9">
        <v>32096.355</v>
      </c>
      <c r="N42" s="9">
        <v>31468.976999999999</v>
      </c>
      <c r="O42" s="9">
        <v>29166.975999999999</v>
      </c>
      <c r="P42" s="9">
        <v>26196.59</v>
      </c>
      <c r="Q42" s="9">
        <v>33899.51</v>
      </c>
      <c r="R42" s="13"/>
      <c r="S42" s="13"/>
    </row>
    <row r="43" spans="2:19" ht="18" customHeight="1" x14ac:dyDescent="0.2">
      <c r="B43" s="211"/>
      <c r="C43" s="205"/>
      <c r="D43" s="132" t="s">
        <v>10</v>
      </c>
      <c r="E43" s="11">
        <f>SUM(E41:E42)</f>
        <v>57491.569000000003</v>
      </c>
      <c r="F43" s="11">
        <f t="shared" ref="F43:O43" si="27">SUM(F41:F42)</f>
        <v>69866.226999999999</v>
      </c>
      <c r="G43" s="11">
        <f t="shared" si="27"/>
        <v>74519.179000000004</v>
      </c>
      <c r="H43" s="11">
        <f t="shared" si="27"/>
        <v>84491.565999999992</v>
      </c>
      <c r="I43" s="11">
        <f t="shared" si="27"/>
        <v>82252.198999999993</v>
      </c>
      <c r="J43" s="11">
        <f t="shared" si="27"/>
        <v>71588.031000000003</v>
      </c>
      <c r="K43" s="11">
        <f t="shared" si="27"/>
        <v>55789.289000000004</v>
      </c>
      <c r="L43" s="11">
        <f t="shared" si="27"/>
        <v>53686.056000000004</v>
      </c>
      <c r="M43" s="11">
        <f t="shared" si="27"/>
        <v>42011.936000000002</v>
      </c>
      <c r="N43" s="11">
        <f t="shared" si="27"/>
        <v>42602.887999999999</v>
      </c>
      <c r="O43" s="11">
        <f t="shared" si="27"/>
        <v>40964.009999999995</v>
      </c>
      <c r="P43" s="11">
        <f t="shared" ref="P43:Q43" si="28">SUM(P41:P42)</f>
        <v>39694.722000000002</v>
      </c>
      <c r="Q43" s="11">
        <f t="shared" si="28"/>
        <v>46201.248</v>
      </c>
      <c r="R43" s="13"/>
    </row>
    <row r="44" spans="2:19" ht="18" customHeight="1" x14ac:dyDescent="0.2">
      <c r="B44" s="51" t="s">
        <v>48</v>
      </c>
      <c r="L44" s="13"/>
      <c r="M44" s="13"/>
    </row>
    <row r="45" spans="2:19" x14ac:dyDescent="0.2">
      <c r="B45" s="4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2:19" x14ac:dyDescent="0.2">
      <c r="E46" s="20"/>
      <c r="F46" s="20"/>
      <c r="G46" s="20"/>
      <c r="H46" s="20"/>
      <c r="I46" s="20"/>
      <c r="J46" s="20"/>
      <c r="K46" s="20"/>
      <c r="L46" s="20"/>
      <c r="M46" s="20"/>
      <c r="N46" s="20"/>
      <c r="P46" s="14" t="s">
        <v>11</v>
      </c>
      <c r="Q46" s="20"/>
    </row>
    <row r="47" spans="2:19" x14ac:dyDescent="0.2">
      <c r="O47" s="20"/>
      <c r="P47" s="20"/>
      <c r="Q47" s="20"/>
    </row>
    <row r="48" spans="2:19" x14ac:dyDescent="0.2">
      <c r="C48" s="15"/>
      <c r="D48" s="15"/>
    </row>
    <row r="49" spans="3:6" x14ac:dyDescent="0.2">
      <c r="C49" s="15"/>
      <c r="D49" s="15"/>
      <c r="E49" s="13"/>
      <c r="F49" s="13"/>
    </row>
    <row r="50" spans="3:6" x14ac:dyDescent="0.2">
      <c r="E50" s="13"/>
      <c r="F50" s="13"/>
    </row>
    <row r="53" spans="3:6" x14ac:dyDescent="0.2">
      <c r="C53" s="15"/>
      <c r="D53" s="15"/>
    </row>
    <row r="54" spans="3:6" x14ac:dyDescent="0.2">
      <c r="D54" s="15"/>
    </row>
    <row r="55" spans="3:6" x14ac:dyDescent="0.2">
      <c r="D55" s="15"/>
    </row>
    <row r="56" spans="3:6" x14ac:dyDescent="0.2">
      <c r="D56" s="16"/>
    </row>
    <row r="78" spans="5:15" x14ac:dyDescent="0.2"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5:15" x14ac:dyDescent="0.2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</sheetData>
  <mergeCells count="18">
    <mergeCell ref="B3:B8"/>
    <mergeCell ref="C3:C5"/>
    <mergeCell ref="C6:C8"/>
    <mergeCell ref="B10:B15"/>
    <mergeCell ref="C10:C12"/>
    <mergeCell ref="C13:C15"/>
    <mergeCell ref="B17:B22"/>
    <mergeCell ref="C17:C19"/>
    <mergeCell ref="C20:C22"/>
    <mergeCell ref="B38:B43"/>
    <mergeCell ref="C38:C40"/>
    <mergeCell ref="C41:C43"/>
    <mergeCell ref="B24:B29"/>
    <mergeCell ref="C24:C26"/>
    <mergeCell ref="C27:C29"/>
    <mergeCell ref="B31:B36"/>
    <mergeCell ref="C31:C33"/>
    <mergeCell ref="C34:C36"/>
  </mergeCells>
  <hyperlinks>
    <hyperlink ref="S25" location="ÍNDICE!A1" display="Voltar ao índice"/>
    <hyperlink ref="P46" location="ÍNDICE!A1" display="Voltar ao índice"/>
  </hyperlinks>
  <pageMargins left="0.7" right="0.7" top="0.75" bottom="0.75" header="0.3" footer="0.3"/>
  <pageSetup paperSize="9" orientation="portrait" r:id="rId1"/>
  <ignoredErrors>
    <ignoredError sqref="E5:Q5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74"/>
  <sheetViews>
    <sheetView showGridLines="0" zoomScale="87" zoomScaleNormal="87" workbookViewId="0"/>
  </sheetViews>
  <sheetFormatPr defaultRowHeight="12.75" x14ac:dyDescent="0.2"/>
  <cols>
    <col min="1" max="1" width="2.28515625" style="2" customWidth="1"/>
    <col min="2" max="2" width="20.7109375" style="2" customWidth="1"/>
    <col min="3" max="3" width="13.7109375" style="2" customWidth="1"/>
    <col min="4" max="4" width="13.28515625" style="2" customWidth="1"/>
    <col min="5" max="5" width="4.7109375" style="2" customWidth="1"/>
    <col min="6" max="6" width="20.7109375" style="2" customWidth="1"/>
    <col min="7" max="7" width="12.42578125" style="2" bestFit="1" customWidth="1"/>
    <col min="8" max="8" width="12.140625" style="2" customWidth="1"/>
    <col min="9" max="9" width="4.7109375" style="2" customWidth="1"/>
    <col min="10" max="10" width="20.7109375" style="2" customWidth="1"/>
    <col min="11" max="11" width="14.28515625" style="2" bestFit="1" customWidth="1"/>
    <col min="12" max="12" width="12.140625" style="2" customWidth="1"/>
    <col min="13" max="13" width="4.7109375" style="72" customWidth="1"/>
    <col min="14" max="14" width="20.7109375" style="2" customWidth="1"/>
    <col min="15" max="16" width="12.140625" style="2" customWidth="1"/>
    <col min="17" max="17" width="4.7109375" style="2" customWidth="1"/>
    <col min="18" max="18" width="20.7109375" style="2" customWidth="1"/>
    <col min="19" max="19" width="12.42578125" style="2" bestFit="1" customWidth="1"/>
    <col min="20" max="20" width="12.140625" style="2" customWidth="1"/>
    <col min="21" max="21" width="4.7109375" style="2" customWidth="1"/>
    <col min="22" max="22" width="20.7109375" style="2" customWidth="1"/>
    <col min="23" max="23" width="12.42578125" style="2" bestFit="1" customWidth="1"/>
    <col min="24" max="24" width="11.140625" style="2" bestFit="1" customWidth="1"/>
    <col min="25" max="16384" width="9.140625" style="2"/>
  </cols>
  <sheetData>
    <row r="1" spans="2:24" ht="27.95" customHeight="1" x14ac:dyDescent="0.2">
      <c r="B1" s="124" t="s">
        <v>164</v>
      </c>
      <c r="J1" s="220" t="s">
        <v>122</v>
      </c>
      <c r="K1" s="220"/>
      <c r="L1" s="220"/>
      <c r="M1" s="121"/>
      <c r="N1" s="118"/>
      <c r="O1" s="118"/>
      <c r="P1" s="118"/>
    </row>
    <row r="2" spans="2:24" ht="24" customHeight="1" x14ac:dyDescent="0.2">
      <c r="B2" s="3" t="s">
        <v>121</v>
      </c>
      <c r="F2" s="3" t="s">
        <v>151</v>
      </c>
      <c r="J2" s="220"/>
      <c r="K2" s="220"/>
      <c r="L2" s="220"/>
      <c r="M2" s="121"/>
      <c r="N2" s="221" t="s">
        <v>141</v>
      </c>
      <c r="O2" s="221"/>
      <c r="P2" s="118"/>
      <c r="R2" s="3" t="s">
        <v>91</v>
      </c>
      <c r="V2" s="3" t="s">
        <v>93</v>
      </c>
    </row>
    <row r="3" spans="2:24" ht="29.25" customHeight="1" x14ac:dyDescent="0.2">
      <c r="B3" s="7"/>
      <c r="C3" s="17" t="s">
        <v>57</v>
      </c>
      <c r="D3" s="17" t="s">
        <v>12</v>
      </c>
      <c r="F3" s="7"/>
      <c r="G3" s="17" t="s">
        <v>57</v>
      </c>
      <c r="H3" s="17" t="s">
        <v>12</v>
      </c>
      <c r="J3" s="7"/>
      <c r="K3" s="17" t="s">
        <v>57</v>
      </c>
      <c r="L3" s="17" t="s">
        <v>12</v>
      </c>
      <c r="M3" s="122"/>
      <c r="N3" s="17"/>
      <c r="O3" s="17"/>
      <c r="P3" s="17"/>
      <c r="R3" s="7"/>
      <c r="S3" s="17" t="s">
        <v>57</v>
      </c>
      <c r="T3" s="17" t="s">
        <v>12</v>
      </c>
      <c r="V3" s="7"/>
      <c r="W3" s="17" t="s">
        <v>57</v>
      </c>
      <c r="X3" s="17" t="s">
        <v>12</v>
      </c>
    </row>
    <row r="4" spans="2:24" ht="15.95" customHeight="1" x14ac:dyDescent="0.2">
      <c r="B4" s="39" t="s">
        <v>13</v>
      </c>
      <c r="C4" s="9">
        <v>11789.67</v>
      </c>
      <c r="D4" s="9">
        <v>29415.339</v>
      </c>
      <c r="F4" s="39" t="s">
        <v>13</v>
      </c>
      <c r="G4" s="9">
        <v>31679.723000000002</v>
      </c>
      <c r="H4" s="9">
        <v>60202.38</v>
      </c>
      <c r="J4" s="39" t="s">
        <v>13</v>
      </c>
      <c r="K4" s="9">
        <v>6083.9080000000004</v>
      </c>
      <c r="L4" s="9">
        <v>10540.39</v>
      </c>
      <c r="M4" s="8"/>
      <c r="N4" s="39" t="s">
        <v>13</v>
      </c>
      <c r="O4" s="9">
        <v>1969.6279999999999</v>
      </c>
      <c r="P4" s="9">
        <v>1370.377</v>
      </c>
      <c r="R4" s="39" t="s">
        <v>13</v>
      </c>
      <c r="S4" s="9">
        <v>744.90099999999995</v>
      </c>
      <c r="T4" s="9">
        <v>2438.5070000000001</v>
      </c>
      <c r="V4" s="39" t="s">
        <v>14</v>
      </c>
      <c r="W4" s="9">
        <v>8985.3340000000007</v>
      </c>
      <c r="X4" s="9">
        <v>22717.522000000001</v>
      </c>
    </row>
    <row r="5" spans="2:24" ht="15.95" customHeight="1" x14ac:dyDescent="0.2">
      <c r="B5" s="40" t="s">
        <v>14</v>
      </c>
      <c r="C5" s="18">
        <v>4347.8249999999998</v>
      </c>
      <c r="D5" s="18">
        <v>8528.7260000000006</v>
      </c>
      <c r="F5" s="40" t="s">
        <v>18</v>
      </c>
      <c r="G5" s="18">
        <v>1948.5309999999999</v>
      </c>
      <c r="H5" s="18">
        <v>2430.404</v>
      </c>
      <c r="J5" s="40" t="s">
        <v>143</v>
      </c>
      <c r="K5" s="18">
        <v>2061.96</v>
      </c>
      <c r="L5" s="18">
        <v>4273.9520000000002</v>
      </c>
      <c r="M5" s="8"/>
      <c r="N5" s="40" t="s">
        <v>14</v>
      </c>
      <c r="O5" s="18">
        <v>119.93600000000001</v>
      </c>
      <c r="P5" s="18">
        <v>140.108</v>
      </c>
      <c r="R5" s="40" t="s">
        <v>14</v>
      </c>
      <c r="S5" s="18">
        <v>880.86800000000005</v>
      </c>
      <c r="T5" s="18">
        <v>2412.8359999999998</v>
      </c>
      <c r="V5" s="40" t="s">
        <v>17</v>
      </c>
      <c r="W5" s="18">
        <v>1516.425</v>
      </c>
      <c r="X5" s="18">
        <v>5699.5469999999996</v>
      </c>
    </row>
    <row r="6" spans="2:24" ht="15.95" customHeight="1" x14ac:dyDescent="0.2">
      <c r="B6" s="39" t="s">
        <v>17</v>
      </c>
      <c r="C6" s="9">
        <v>2216.9850000000001</v>
      </c>
      <c r="D6" s="9">
        <v>7834.6869999999999</v>
      </c>
      <c r="F6" s="39" t="s">
        <v>144</v>
      </c>
      <c r="G6" s="9">
        <v>142.41800000000001</v>
      </c>
      <c r="H6" s="9">
        <v>196.17099999999999</v>
      </c>
      <c r="J6" s="39" t="s">
        <v>17</v>
      </c>
      <c r="K6" s="9">
        <v>1067.355</v>
      </c>
      <c r="L6" s="9">
        <v>3818.3670000000002</v>
      </c>
      <c r="M6" s="8"/>
      <c r="N6" s="39" t="s">
        <v>62</v>
      </c>
      <c r="O6" s="9">
        <v>3.8239999999999998</v>
      </c>
      <c r="P6" s="9">
        <v>27.35</v>
      </c>
      <c r="R6" s="39" t="s">
        <v>17</v>
      </c>
      <c r="S6" s="9">
        <v>445.97699999999998</v>
      </c>
      <c r="T6" s="9">
        <v>1945.8510000000001</v>
      </c>
      <c r="V6" s="39" t="s">
        <v>15</v>
      </c>
      <c r="W6" s="9">
        <v>1286.0160000000001</v>
      </c>
      <c r="X6" s="9">
        <v>3638.8339999999998</v>
      </c>
    </row>
    <row r="7" spans="2:24" ht="15.95" customHeight="1" x14ac:dyDescent="0.2">
      <c r="B7" s="40" t="s">
        <v>143</v>
      </c>
      <c r="C7" s="18">
        <v>4256.6480000000001</v>
      </c>
      <c r="D7" s="18">
        <v>7517.0420000000004</v>
      </c>
      <c r="F7" s="40" t="s">
        <v>85</v>
      </c>
      <c r="G7" s="18">
        <v>6.38</v>
      </c>
      <c r="H7" s="18">
        <v>66.44</v>
      </c>
      <c r="J7" s="40" t="s">
        <v>14</v>
      </c>
      <c r="K7" s="18">
        <v>377.959</v>
      </c>
      <c r="L7" s="18">
        <v>1979.1420000000001</v>
      </c>
      <c r="M7" s="8"/>
      <c r="N7" s="40" t="s">
        <v>147</v>
      </c>
      <c r="O7" s="18">
        <v>3.8940000000000001</v>
      </c>
      <c r="P7" s="18">
        <v>20.442</v>
      </c>
      <c r="R7" s="40" t="s">
        <v>85</v>
      </c>
      <c r="S7" s="18">
        <v>566.976</v>
      </c>
      <c r="T7" s="18">
        <v>1128.588</v>
      </c>
      <c r="V7" s="40" t="s">
        <v>127</v>
      </c>
      <c r="W7" s="18">
        <v>577.27499999999998</v>
      </c>
      <c r="X7" s="18">
        <v>1896.4269999999999</v>
      </c>
    </row>
    <row r="8" spans="2:24" ht="15.95" customHeight="1" x14ac:dyDescent="0.2">
      <c r="B8" s="39" t="s">
        <v>18</v>
      </c>
      <c r="C8" s="9">
        <v>1353.0830000000001</v>
      </c>
      <c r="D8" s="9">
        <v>4857.4799999999996</v>
      </c>
      <c r="F8" s="39" t="s">
        <v>17</v>
      </c>
      <c r="G8" s="9">
        <v>2.76</v>
      </c>
      <c r="H8" s="9">
        <v>28.734999999999999</v>
      </c>
      <c r="J8" s="39" t="s">
        <v>18</v>
      </c>
      <c r="K8" s="9">
        <v>135.91</v>
      </c>
      <c r="L8" s="9">
        <v>842.31700000000001</v>
      </c>
      <c r="M8" s="8"/>
      <c r="N8" s="39" t="s">
        <v>17</v>
      </c>
      <c r="O8" s="9">
        <v>3.036</v>
      </c>
      <c r="P8" s="9">
        <v>16.695</v>
      </c>
      <c r="R8" s="39" t="s">
        <v>15</v>
      </c>
      <c r="S8" s="9">
        <v>352.709</v>
      </c>
      <c r="T8" s="9">
        <v>867.44399999999996</v>
      </c>
      <c r="V8" s="39" t="s">
        <v>13</v>
      </c>
      <c r="W8" s="9">
        <v>513.29499999999996</v>
      </c>
      <c r="X8" s="9">
        <v>1773.3150000000001</v>
      </c>
    </row>
    <row r="9" spans="2:24" ht="15.95" customHeight="1" x14ac:dyDescent="0.2">
      <c r="B9" s="40" t="s">
        <v>69</v>
      </c>
      <c r="C9" s="18">
        <v>1100.606</v>
      </c>
      <c r="D9" s="18">
        <v>4270.3540000000003</v>
      </c>
      <c r="F9" s="40"/>
      <c r="G9" s="18"/>
      <c r="H9" s="18"/>
      <c r="J9" s="40" t="s">
        <v>69</v>
      </c>
      <c r="K9" s="18">
        <v>110.315</v>
      </c>
      <c r="L9" s="18">
        <v>760.85900000000004</v>
      </c>
      <c r="M9" s="8"/>
      <c r="N9" s="40" t="s">
        <v>15</v>
      </c>
      <c r="O9" s="18">
        <v>4.0449999999999999</v>
      </c>
      <c r="P9" s="18">
        <v>16.594000000000001</v>
      </c>
      <c r="R9" s="40" t="s">
        <v>146</v>
      </c>
      <c r="S9" s="18">
        <v>122.16500000000001</v>
      </c>
      <c r="T9" s="18">
        <v>577.30200000000002</v>
      </c>
      <c r="V9" s="40" t="s">
        <v>85</v>
      </c>
      <c r="W9" s="18">
        <v>430.55900000000003</v>
      </c>
      <c r="X9" s="18">
        <v>1770.605</v>
      </c>
    </row>
    <row r="10" spans="2:24" ht="15.95" customHeight="1" x14ac:dyDescent="0.2">
      <c r="B10" s="39" t="s">
        <v>87</v>
      </c>
      <c r="C10" s="9">
        <v>1220.8130000000001</v>
      </c>
      <c r="D10" s="9">
        <v>3358.1060000000002</v>
      </c>
      <c r="F10" s="39"/>
      <c r="G10" s="9"/>
      <c r="H10" s="9"/>
      <c r="J10" s="39" t="s">
        <v>126</v>
      </c>
      <c r="K10" s="9">
        <v>986.28200000000004</v>
      </c>
      <c r="L10" s="9">
        <v>609.94100000000003</v>
      </c>
      <c r="M10" s="8"/>
      <c r="N10" s="39" t="s">
        <v>85</v>
      </c>
      <c r="O10" s="9">
        <v>1.6020000000000001</v>
      </c>
      <c r="P10" s="9">
        <v>12.756</v>
      </c>
      <c r="R10" s="39" t="s">
        <v>50</v>
      </c>
      <c r="S10" s="9">
        <v>59.904000000000003</v>
      </c>
      <c r="T10" s="9">
        <v>400.17099999999999</v>
      </c>
      <c r="V10" s="39" t="s">
        <v>146</v>
      </c>
      <c r="W10" s="9">
        <v>440.346</v>
      </c>
      <c r="X10" s="9">
        <v>1755.645</v>
      </c>
    </row>
    <row r="11" spans="2:24" ht="15.95" customHeight="1" x14ac:dyDescent="0.2">
      <c r="B11" s="40" t="s">
        <v>67</v>
      </c>
      <c r="C11" s="18">
        <v>823.21</v>
      </c>
      <c r="D11" s="18">
        <v>1604.078</v>
      </c>
      <c r="F11" s="40"/>
      <c r="G11" s="18"/>
      <c r="H11" s="18"/>
      <c r="J11" s="40" t="s">
        <v>15</v>
      </c>
      <c r="K11" s="18">
        <v>267.15499999999997</v>
      </c>
      <c r="L11" s="18">
        <v>508.14400000000001</v>
      </c>
      <c r="M11" s="8"/>
      <c r="N11" s="40" t="s">
        <v>128</v>
      </c>
      <c r="O11" s="18">
        <v>1.3640000000000001</v>
      </c>
      <c r="P11" s="18">
        <v>10.763</v>
      </c>
      <c r="R11" s="40" t="s">
        <v>127</v>
      </c>
      <c r="S11" s="18">
        <v>84.343000000000004</v>
      </c>
      <c r="T11" s="18">
        <v>294.161</v>
      </c>
      <c r="V11" s="40" t="s">
        <v>50</v>
      </c>
      <c r="W11" s="18">
        <v>237.411</v>
      </c>
      <c r="X11" s="18">
        <v>1256.386</v>
      </c>
    </row>
    <row r="12" spans="2:24" ht="15.95" customHeight="1" x14ac:dyDescent="0.2">
      <c r="B12" s="39" t="s">
        <v>50</v>
      </c>
      <c r="C12" s="9">
        <v>223.92599999999999</v>
      </c>
      <c r="D12" s="9">
        <v>1396.925</v>
      </c>
      <c r="F12" s="39"/>
      <c r="G12" s="9"/>
      <c r="H12" s="9"/>
      <c r="J12" s="39" t="s">
        <v>146</v>
      </c>
      <c r="K12" s="9">
        <v>79.811000000000007</v>
      </c>
      <c r="L12" s="9">
        <v>505.65100000000001</v>
      </c>
      <c r="M12" s="8"/>
      <c r="N12" s="39" t="s">
        <v>59</v>
      </c>
      <c r="O12" s="9">
        <v>1.4410000000000001</v>
      </c>
      <c r="P12" s="9">
        <v>9.5839999999999996</v>
      </c>
      <c r="R12" s="39" t="s">
        <v>18</v>
      </c>
      <c r="S12" s="9">
        <v>74.965999999999994</v>
      </c>
      <c r="T12" s="9">
        <v>273.92500000000001</v>
      </c>
      <c r="V12" s="39" t="s">
        <v>59</v>
      </c>
      <c r="W12" s="9">
        <v>270.62299999999999</v>
      </c>
      <c r="X12" s="9">
        <v>1176.595</v>
      </c>
    </row>
    <row r="13" spans="2:24" ht="15.95" customHeight="1" x14ac:dyDescent="0.2">
      <c r="B13" s="40" t="s">
        <v>15</v>
      </c>
      <c r="C13" s="18">
        <v>729.90800000000002</v>
      </c>
      <c r="D13" s="18">
        <v>1324.655</v>
      </c>
      <c r="F13" s="40"/>
      <c r="G13" s="18"/>
      <c r="H13" s="18"/>
      <c r="J13" s="40" t="s">
        <v>59</v>
      </c>
      <c r="K13" s="18">
        <v>94.667000000000002</v>
      </c>
      <c r="L13" s="18">
        <v>454.47</v>
      </c>
      <c r="M13" s="8"/>
      <c r="N13" s="40" t="s">
        <v>127</v>
      </c>
      <c r="O13" s="18">
        <v>1.0900000000000001</v>
      </c>
      <c r="P13" s="18">
        <v>6.452</v>
      </c>
      <c r="R13" s="40" t="s">
        <v>59</v>
      </c>
      <c r="S13" s="18">
        <v>63.234000000000002</v>
      </c>
      <c r="T13" s="18">
        <v>240.01</v>
      </c>
      <c r="V13" s="40" t="s">
        <v>128</v>
      </c>
      <c r="W13" s="18">
        <v>421.637</v>
      </c>
      <c r="X13" s="18">
        <v>1049.7170000000001</v>
      </c>
    </row>
    <row r="14" spans="2:24" ht="15.95" customHeight="1" x14ac:dyDescent="0.2">
      <c r="B14" s="39" t="s">
        <v>53</v>
      </c>
      <c r="C14" s="9">
        <v>619.11699999999996</v>
      </c>
      <c r="D14" s="9">
        <v>1317.6469999999999</v>
      </c>
      <c r="F14" s="39"/>
      <c r="G14" s="9"/>
      <c r="H14" s="9"/>
      <c r="J14" s="39" t="s">
        <v>85</v>
      </c>
      <c r="K14" s="9">
        <v>73.597999999999999</v>
      </c>
      <c r="L14" s="9">
        <v>447.51299999999998</v>
      </c>
      <c r="M14" s="8"/>
      <c r="N14" s="39" t="s">
        <v>47</v>
      </c>
      <c r="O14" s="9">
        <v>15.244</v>
      </c>
      <c r="P14" s="9">
        <v>6.1550000000000002</v>
      </c>
      <c r="R14" s="39" t="s">
        <v>129</v>
      </c>
      <c r="S14" s="9">
        <v>76.040000000000006</v>
      </c>
      <c r="T14" s="9">
        <v>144.24100000000001</v>
      </c>
      <c r="V14" s="39" t="s">
        <v>18</v>
      </c>
      <c r="W14" s="9">
        <v>183.68899999999999</v>
      </c>
      <c r="X14" s="9">
        <v>875.85900000000004</v>
      </c>
    </row>
    <row r="15" spans="2:24" ht="15.95" customHeight="1" x14ac:dyDescent="0.2">
      <c r="B15" s="40" t="s">
        <v>146</v>
      </c>
      <c r="C15" s="18">
        <v>431.91899999999998</v>
      </c>
      <c r="D15" s="18">
        <v>1252.1369999999999</v>
      </c>
      <c r="F15" s="40"/>
      <c r="G15" s="18"/>
      <c r="H15" s="18"/>
      <c r="J15" s="40" t="s">
        <v>124</v>
      </c>
      <c r="K15" s="18">
        <v>50.225999999999999</v>
      </c>
      <c r="L15" s="18">
        <v>383.76900000000001</v>
      </c>
      <c r="M15" s="8"/>
      <c r="N15" s="40" t="s">
        <v>18</v>
      </c>
      <c r="O15" s="18">
        <v>3.5379999999999998</v>
      </c>
      <c r="P15" s="18">
        <v>5.9180000000000001</v>
      </c>
      <c r="R15" s="40" t="s">
        <v>149</v>
      </c>
      <c r="S15" s="18">
        <v>40.198</v>
      </c>
      <c r="T15" s="18">
        <v>117.955</v>
      </c>
      <c r="V15" s="40" t="s">
        <v>62</v>
      </c>
      <c r="W15" s="18">
        <v>77.191000000000003</v>
      </c>
      <c r="X15" s="18">
        <v>449.68200000000002</v>
      </c>
    </row>
    <row r="16" spans="2:24" ht="15.95" customHeight="1" x14ac:dyDescent="0.2">
      <c r="B16" s="39" t="s">
        <v>85</v>
      </c>
      <c r="C16" s="8">
        <v>250.2</v>
      </c>
      <c r="D16" s="8">
        <v>1115.905</v>
      </c>
      <c r="F16" s="39"/>
      <c r="G16" s="8"/>
      <c r="H16" s="8"/>
      <c r="J16" s="39" t="s">
        <v>87</v>
      </c>
      <c r="K16" s="8">
        <v>164.839</v>
      </c>
      <c r="L16" s="8">
        <v>372.74599999999998</v>
      </c>
      <c r="M16" s="8"/>
      <c r="N16" s="39" t="s">
        <v>146</v>
      </c>
      <c r="O16" s="8">
        <v>0.41099999999999998</v>
      </c>
      <c r="P16" s="8">
        <v>2.6720000000000002</v>
      </c>
      <c r="R16" s="39" t="s">
        <v>128</v>
      </c>
      <c r="S16" s="8">
        <v>24.026</v>
      </c>
      <c r="T16" s="8">
        <v>88.173000000000002</v>
      </c>
      <c r="V16" s="39" t="s">
        <v>47</v>
      </c>
      <c r="W16" s="8">
        <v>52.887</v>
      </c>
      <c r="X16" s="8">
        <v>404.05500000000001</v>
      </c>
    </row>
    <row r="17" spans="2:24" ht="15.95" customHeight="1" x14ac:dyDescent="0.2">
      <c r="B17" s="40" t="s">
        <v>16</v>
      </c>
      <c r="C17" s="18">
        <v>540.09799999999996</v>
      </c>
      <c r="D17" s="18">
        <v>668.577</v>
      </c>
      <c r="F17" s="40"/>
      <c r="G17" s="18"/>
      <c r="H17" s="18"/>
      <c r="J17" s="40" t="s">
        <v>47</v>
      </c>
      <c r="K17" s="18">
        <v>145.81800000000001</v>
      </c>
      <c r="L17" s="18">
        <v>343.03300000000002</v>
      </c>
      <c r="M17" s="8"/>
      <c r="N17" s="40" t="s">
        <v>125</v>
      </c>
      <c r="O17" s="18">
        <v>0.27</v>
      </c>
      <c r="P17" s="18">
        <v>1.89</v>
      </c>
      <c r="R17" s="40" t="s">
        <v>62</v>
      </c>
      <c r="S17" s="18">
        <v>14.773999999999999</v>
      </c>
      <c r="T17" s="18">
        <v>86.478999999999999</v>
      </c>
      <c r="V17" s="40" t="s">
        <v>149</v>
      </c>
      <c r="W17" s="18">
        <v>128.54599999999999</v>
      </c>
      <c r="X17" s="18">
        <v>373.70499999999998</v>
      </c>
    </row>
    <row r="18" spans="2:24" ht="15.95" customHeight="1" x14ac:dyDescent="0.2">
      <c r="B18" s="41" t="s">
        <v>62</v>
      </c>
      <c r="C18" s="9">
        <v>86.272000000000006</v>
      </c>
      <c r="D18" s="9">
        <v>515.86400000000003</v>
      </c>
      <c r="F18" s="41"/>
      <c r="G18" s="9"/>
      <c r="H18" s="9"/>
      <c r="J18" s="41" t="s">
        <v>53</v>
      </c>
      <c r="K18" s="9">
        <v>520.82299999999998</v>
      </c>
      <c r="L18" s="9">
        <v>304.351</v>
      </c>
      <c r="M18" s="8"/>
      <c r="N18" s="41" t="s">
        <v>50</v>
      </c>
      <c r="O18" s="9">
        <v>0.23599999999999999</v>
      </c>
      <c r="P18" s="9">
        <v>1.28</v>
      </c>
      <c r="R18" s="41" t="s">
        <v>88</v>
      </c>
      <c r="S18" s="9">
        <v>17.498999999999999</v>
      </c>
      <c r="T18" s="9">
        <v>44.670999999999999</v>
      </c>
      <c r="V18" s="41" t="s">
        <v>16</v>
      </c>
      <c r="W18" s="9">
        <v>57.792000000000002</v>
      </c>
      <c r="X18" s="9">
        <v>245.09899999999999</v>
      </c>
    </row>
    <row r="19" spans="2:24" ht="15.95" customHeight="1" x14ac:dyDescent="0.2">
      <c r="B19" s="43" t="s">
        <v>168</v>
      </c>
      <c r="C19" s="18">
        <v>277.06299999999999</v>
      </c>
      <c r="D19" s="18">
        <v>470.55599999999998</v>
      </c>
      <c r="F19" s="43"/>
      <c r="G19" s="18"/>
      <c r="H19" s="18"/>
      <c r="J19" s="43" t="s">
        <v>127</v>
      </c>
      <c r="K19" s="18">
        <v>61.97</v>
      </c>
      <c r="L19" s="18">
        <v>247.61799999999999</v>
      </c>
      <c r="M19" s="8"/>
      <c r="N19" s="43" t="s">
        <v>148</v>
      </c>
      <c r="O19" s="18">
        <v>8.5000000000000006E-2</v>
      </c>
      <c r="P19" s="18">
        <v>0.65600000000000003</v>
      </c>
      <c r="R19" s="43" t="s">
        <v>167</v>
      </c>
      <c r="S19" s="18">
        <v>11.54</v>
      </c>
      <c r="T19" s="18">
        <v>36.207999999999998</v>
      </c>
      <c r="V19" s="43" t="s">
        <v>125</v>
      </c>
      <c r="W19" s="18">
        <v>74.921999999999997</v>
      </c>
      <c r="X19" s="18">
        <v>200.52500000000001</v>
      </c>
    </row>
    <row r="20" spans="2:24" ht="15.95" customHeight="1" x14ac:dyDescent="0.2">
      <c r="B20" s="39" t="s">
        <v>54</v>
      </c>
      <c r="C20" s="9">
        <f>C21-SUM(C4:C19)</f>
        <v>2162.9909999999982</v>
      </c>
      <c r="D20" s="9">
        <f>D21-SUM(D4:D19)</f>
        <v>3582.4230000000243</v>
      </c>
      <c r="F20" s="39"/>
      <c r="G20" s="9"/>
      <c r="H20" s="9"/>
      <c r="J20" s="39" t="s">
        <v>54</v>
      </c>
      <c r="K20" s="9">
        <f>K21-SUM(K4:K19)</f>
        <v>956.34700000000157</v>
      </c>
      <c r="L20" s="9">
        <f>L21-SUM(L4:L19)</f>
        <v>1467.6629999999896</v>
      </c>
      <c r="M20" s="8"/>
      <c r="N20" s="39" t="s">
        <v>150</v>
      </c>
      <c r="O20" s="9">
        <v>0.02</v>
      </c>
      <c r="P20" s="9">
        <v>0.105</v>
      </c>
      <c r="R20" s="39" t="s">
        <v>54</v>
      </c>
      <c r="S20" s="9">
        <f>S21-SUM(S4:S19)</f>
        <v>45.559999999999491</v>
      </c>
      <c r="T20" s="9">
        <f>T21-SUM(T4:T19)</f>
        <v>145.24099999999817</v>
      </c>
      <c r="V20" s="39" t="s">
        <v>54</v>
      </c>
      <c r="W20" s="9">
        <f>W21-SUM(W4:W19)</f>
        <v>251.19899999999507</v>
      </c>
      <c r="X20" s="9">
        <f>X21-SUM(X4:X19)</f>
        <v>917.72999999999593</v>
      </c>
    </row>
    <row r="21" spans="2:24" ht="20.100000000000001" customHeight="1" x14ac:dyDescent="0.2">
      <c r="B21" s="19" t="s">
        <v>19</v>
      </c>
      <c r="C21" s="48">
        <v>32430.333999999992</v>
      </c>
      <c r="D21" s="48">
        <v>79030.501000000033</v>
      </c>
      <c r="F21" s="19" t="s">
        <v>19</v>
      </c>
      <c r="G21" s="48">
        <f>SUM(G4:G20)</f>
        <v>33779.811999999998</v>
      </c>
      <c r="H21" s="48">
        <f>SUM(H4:H20)</f>
        <v>62924.130000000005</v>
      </c>
      <c r="J21" s="19" t="s">
        <v>19</v>
      </c>
      <c r="K21" s="48">
        <v>13238.943000000001</v>
      </c>
      <c r="L21" s="48">
        <v>27859.925999999989</v>
      </c>
      <c r="M21" s="106"/>
      <c r="N21" s="19" t="s">
        <v>19</v>
      </c>
      <c r="O21" s="120">
        <f t="shared" ref="O21:P21" si="0">SUM(O4:O20)</f>
        <v>2129.6639999999998</v>
      </c>
      <c r="P21" s="120">
        <f t="shared" si="0"/>
        <v>1649.7969999999998</v>
      </c>
      <c r="R21" s="19" t="s">
        <v>19</v>
      </c>
      <c r="S21" s="48">
        <v>3625.6799999999985</v>
      </c>
      <c r="T21" s="48">
        <v>11241.762999999997</v>
      </c>
      <c r="U21" s="20"/>
      <c r="V21" s="19" t="s">
        <v>19</v>
      </c>
      <c r="W21" s="48">
        <v>15505.146999999995</v>
      </c>
      <c r="X21" s="48">
        <v>46201.248</v>
      </c>
    </row>
    <row r="22" spans="2:24" x14ac:dyDescent="0.2">
      <c r="C22" s="20"/>
      <c r="D22" s="20"/>
      <c r="V22" s="13"/>
    </row>
    <row r="23" spans="2:24" x14ac:dyDescent="0.2">
      <c r="C23" s="20"/>
      <c r="D23" s="20"/>
      <c r="V23" s="13"/>
    </row>
    <row r="24" spans="2:24" x14ac:dyDescent="0.2">
      <c r="C24" s="20"/>
      <c r="D24" s="20"/>
      <c r="H24" s="14" t="s">
        <v>11</v>
      </c>
      <c r="T24" s="14" t="s">
        <v>11</v>
      </c>
      <c r="V24" s="13"/>
    </row>
    <row r="25" spans="2:24" ht="27.95" customHeight="1" x14ac:dyDescent="0.2">
      <c r="B25" s="124" t="s">
        <v>165</v>
      </c>
      <c r="C25" s="20"/>
      <c r="D25" s="20"/>
      <c r="J25" s="220" t="s">
        <v>122</v>
      </c>
      <c r="K25" s="220"/>
      <c r="L25" s="220"/>
      <c r="M25" s="121"/>
      <c r="N25" s="118"/>
      <c r="O25" s="118"/>
      <c r="P25" s="118"/>
      <c r="V25" s="13"/>
    </row>
    <row r="26" spans="2:24" ht="24" customHeight="1" x14ac:dyDescent="0.2">
      <c r="B26" s="3" t="s">
        <v>121</v>
      </c>
      <c r="C26" s="20"/>
      <c r="D26" s="20"/>
      <c r="F26" s="3" t="s">
        <v>151</v>
      </c>
      <c r="J26" s="220"/>
      <c r="K26" s="220"/>
      <c r="L26" s="220"/>
      <c r="M26" s="121"/>
      <c r="N26" s="221" t="s">
        <v>141</v>
      </c>
      <c r="O26" s="221"/>
      <c r="P26" s="118"/>
      <c r="R26" s="3" t="s">
        <v>91</v>
      </c>
      <c r="V26" s="3" t="s">
        <v>93</v>
      </c>
    </row>
    <row r="27" spans="2:24" ht="29.25" customHeight="1" x14ac:dyDescent="0.2">
      <c r="B27" s="7"/>
      <c r="C27" s="17" t="s">
        <v>57</v>
      </c>
      <c r="D27" s="17" t="s">
        <v>12</v>
      </c>
      <c r="F27" s="7"/>
      <c r="G27" s="17" t="s">
        <v>57</v>
      </c>
      <c r="H27" s="17" t="s">
        <v>12</v>
      </c>
      <c r="I27" s="20"/>
      <c r="J27" s="7"/>
      <c r="K27" s="17" t="s">
        <v>57</v>
      </c>
      <c r="L27" s="17" t="s">
        <v>12</v>
      </c>
      <c r="M27" s="122"/>
      <c r="N27" s="17"/>
      <c r="O27" s="17"/>
      <c r="P27" s="17"/>
      <c r="R27" s="7"/>
      <c r="S27" s="17" t="s">
        <v>57</v>
      </c>
      <c r="T27" s="17" t="s">
        <v>12</v>
      </c>
      <c r="V27" s="7"/>
      <c r="W27" s="17" t="s">
        <v>57</v>
      </c>
      <c r="X27" s="17" t="s">
        <v>12</v>
      </c>
    </row>
    <row r="28" spans="2:24" ht="15.95" customHeight="1" x14ac:dyDescent="0.2">
      <c r="B28" s="39" t="s">
        <v>13</v>
      </c>
      <c r="C28" s="9">
        <v>91783.387000000002</v>
      </c>
      <c r="D28" s="9">
        <v>311057.30499999999</v>
      </c>
      <c r="F28" s="39" t="s">
        <v>13</v>
      </c>
      <c r="G28" s="9">
        <v>92021.623000000007</v>
      </c>
      <c r="H28" s="9">
        <v>148363.75399999999</v>
      </c>
      <c r="I28" s="20"/>
      <c r="J28" s="39" t="s">
        <v>13</v>
      </c>
      <c r="K28" s="9">
        <v>12099.148999999999</v>
      </c>
      <c r="L28" s="9">
        <v>59285.81</v>
      </c>
      <c r="M28" s="8"/>
      <c r="N28" s="39" t="s">
        <v>13</v>
      </c>
      <c r="O28" s="9">
        <v>4164.6809999999996</v>
      </c>
      <c r="P28" s="9">
        <v>18304.963</v>
      </c>
      <c r="R28" s="39" t="s">
        <v>13</v>
      </c>
      <c r="S28" s="9">
        <v>5377.7730000000001</v>
      </c>
      <c r="T28" s="9">
        <v>24819.18</v>
      </c>
      <c r="V28" s="39" t="s">
        <v>13</v>
      </c>
      <c r="W28" s="9">
        <v>6570.2839999999997</v>
      </c>
      <c r="X28" s="9">
        <v>32352.526000000002</v>
      </c>
    </row>
    <row r="29" spans="2:24" ht="15.95" customHeight="1" x14ac:dyDescent="0.2">
      <c r="B29" s="40" t="s">
        <v>18</v>
      </c>
      <c r="C29" s="18">
        <v>1055.155</v>
      </c>
      <c r="D29" s="18">
        <v>3905.0520000000001</v>
      </c>
      <c r="F29" s="40" t="s">
        <v>59</v>
      </c>
      <c r="G29" s="18">
        <v>910.49400000000003</v>
      </c>
      <c r="H29" s="18">
        <v>2430.9549999999999</v>
      </c>
      <c r="I29" s="20"/>
      <c r="J29" s="40" t="s">
        <v>18</v>
      </c>
      <c r="K29" s="18">
        <v>614.85699999999997</v>
      </c>
      <c r="L29" s="18">
        <v>4492.0839999999998</v>
      </c>
      <c r="M29" s="8"/>
      <c r="N29" s="40" t="s">
        <v>17</v>
      </c>
      <c r="O29" s="18">
        <v>66.724999999999994</v>
      </c>
      <c r="P29" s="18">
        <v>137.708</v>
      </c>
      <c r="R29" s="40" t="s">
        <v>16</v>
      </c>
      <c r="S29" s="18">
        <v>524.60500000000002</v>
      </c>
      <c r="T29" s="18">
        <v>5125.9579999999996</v>
      </c>
      <c r="V29" s="40" t="s">
        <v>18</v>
      </c>
      <c r="W29" s="18">
        <v>3870.5340000000001</v>
      </c>
      <c r="X29" s="18">
        <v>16677.865000000002</v>
      </c>
    </row>
    <row r="30" spans="2:24" ht="15.95" customHeight="1" x14ac:dyDescent="0.2">
      <c r="B30" s="39" t="s">
        <v>17</v>
      </c>
      <c r="C30" s="9">
        <v>1273.46</v>
      </c>
      <c r="D30" s="9">
        <v>3562.2489999999998</v>
      </c>
      <c r="F30" s="39" t="s">
        <v>16</v>
      </c>
      <c r="G30" s="9">
        <v>186.53</v>
      </c>
      <c r="H30" s="9">
        <v>505.60399999999998</v>
      </c>
      <c r="I30" s="20"/>
      <c r="J30" s="39" t="s">
        <v>17</v>
      </c>
      <c r="K30" s="9">
        <v>567.74300000000005</v>
      </c>
      <c r="L30" s="9">
        <v>3407.0929999999998</v>
      </c>
      <c r="M30" s="8"/>
      <c r="N30" s="39" t="s">
        <v>59</v>
      </c>
      <c r="O30" s="9">
        <v>29.616</v>
      </c>
      <c r="P30" s="9">
        <v>100.461</v>
      </c>
      <c r="R30" s="39" t="s">
        <v>18</v>
      </c>
      <c r="S30" s="9">
        <v>436.26799999999997</v>
      </c>
      <c r="T30" s="9">
        <v>2137.4780000000001</v>
      </c>
      <c r="V30" s="39" t="s">
        <v>17</v>
      </c>
      <c r="W30" s="9">
        <v>1199.2809999999999</v>
      </c>
      <c r="X30" s="9">
        <v>4155.1689999999999</v>
      </c>
    </row>
    <row r="31" spans="2:24" ht="15.95" customHeight="1" x14ac:dyDescent="0.2">
      <c r="B31" s="40" t="s">
        <v>16</v>
      </c>
      <c r="C31" s="18">
        <v>785.69200000000001</v>
      </c>
      <c r="D31" s="18">
        <v>2957.84</v>
      </c>
      <c r="F31" s="40" t="s">
        <v>144</v>
      </c>
      <c r="G31" s="18">
        <v>2</v>
      </c>
      <c r="H31" s="18">
        <v>3.8479999999999999</v>
      </c>
      <c r="I31" s="20"/>
      <c r="J31" s="40" t="s">
        <v>126</v>
      </c>
      <c r="K31" s="18">
        <v>170.51400000000001</v>
      </c>
      <c r="L31" s="18">
        <v>1778.01</v>
      </c>
      <c r="M31" s="8"/>
      <c r="N31" s="40" t="s">
        <v>126</v>
      </c>
      <c r="O31" s="18">
        <v>48.406999999999996</v>
      </c>
      <c r="P31" s="18">
        <v>85.194999999999993</v>
      </c>
      <c r="R31" s="40" t="s">
        <v>47</v>
      </c>
      <c r="S31" s="18">
        <v>438.43599999999998</v>
      </c>
      <c r="T31" s="18">
        <v>1696.2080000000001</v>
      </c>
      <c r="V31" s="40" t="s">
        <v>126</v>
      </c>
      <c r="W31" s="18">
        <v>272.68400000000003</v>
      </c>
      <c r="X31" s="18">
        <v>2186.38</v>
      </c>
    </row>
    <row r="32" spans="2:24" ht="15.95" customHeight="1" x14ac:dyDescent="0.2">
      <c r="B32" s="39" t="s">
        <v>59</v>
      </c>
      <c r="C32" s="9">
        <v>646.29200000000003</v>
      </c>
      <c r="D32" s="9">
        <v>1564.508</v>
      </c>
      <c r="F32" s="39"/>
      <c r="G32" s="9"/>
      <c r="H32" s="9"/>
      <c r="I32" s="20"/>
      <c r="J32" s="39" t="s">
        <v>88</v>
      </c>
      <c r="K32" s="9">
        <v>52.508000000000003</v>
      </c>
      <c r="L32" s="9">
        <v>342.37099999999998</v>
      </c>
      <c r="M32" s="8"/>
      <c r="N32" s="39" t="s">
        <v>16</v>
      </c>
      <c r="O32" s="9">
        <v>10.528</v>
      </c>
      <c r="P32" s="9">
        <v>70.367999999999995</v>
      </c>
      <c r="R32" s="39" t="s">
        <v>88</v>
      </c>
      <c r="S32" s="9">
        <v>69.823999999999998</v>
      </c>
      <c r="T32" s="9">
        <v>525.93299999999999</v>
      </c>
      <c r="V32" s="39" t="s">
        <v>47</v>
      </c>
      <c r="W32" s="42">
        <v>482.11200000000002</v>
      </c>
      <c r="X32" s="9">
        <v>1823.079</v>
      </c>
    </row>
    <row r="33" spans="2:24" ht="15.95" customHeight="1" x14ac:dyDescent="0.2">
      <c r="B33" s="40" t="s">
        <v>47</v>
      </c>
      <c r="C33" s="18">
        <v>99.822000000000003</v>
      </c>
      <c r="D33" s="18">
        <v>516.86800000000005</v>
      </c>
      <c r="F33" s="40"/>
      <c r="G33" s="18"/>
      <c r="H33" s="18"/>
      <c r="I33" s="20"/>
      <c r="J33" s="40" t="s">
        <v>59</v>
      </c>
      <c r="K33" s="18">
        <v>136.637</v>
      </c>
      <c r="L33" s="18">
        <v>333.26400000000001</v>
      </c>
      <c r="M33" s="8"/>
      <c r="N33" s="40" t="s">
        <v>53</v>
      </c>
      <c r="O33" s="18">
        <v>4.32</v>
      </c>
      <c r="P33" s="18">
        <v>10.576000000000001</v>
      </c>
      <c r="R33" s="40" t="s">
        <v>126</v>
      </c>
      <c r="S33" s="18">
        <v>66.677999999999997</v>
      </c>
      <c r="T33" s="18">
        <v>516.92499999999995</v>
      </c>
      <c r="V33" s="40" t="s">
        <v>123</v>
      </c>
      <c r="W33" s="18">
        <v>163.858</v>
      </c>
      <c r="X33" s="18">
        <v>682.88300000000004</v>
      </c>
    </row>
    <row r="34" spans="2:24" ht="15.95" customHeight="1" x14ac:dyDescent="0.2">
      <c r="B34" s="39" t="s">
        <v>88</v>
      </c>
      <c r="C34" s="9">
        <v>51.140999999999998</v>
      </c>
      <c r="D34" s="9">
        <v>284.27699999999999</v>
      </c>
      <c r="F34" s="39"/>
      <c r="G34" s="9"/>
      <c r="H34" s="9"/>
      <c r="I34" s="20"/>
      <c r="J34" s="39" t="s">
        <v>53</v>
      </c>
      <c r="K34" s="9">
        <v>80.634</v>
      </c>
      <c r="L34" s="9">
        <v>282.98500000000001</v>
      </c>
      <c r="M34" s="8"/>
      <c r="N34" s="39" t="s">
        <v>166</v>
      </c>
      <c r="O34" s="9">
        <v>0.17599999999999999</v>
      </c>
      <c r="P34" s="9">
        <v>0.45</v>
      </c>
      <c r="R34" s="39" t="s">
        <v>17</v>
      </c>
      <c r="S34" s="9">
        <v>54.908000000000001</v>
      </c>
      <c r="T34" s="9">
        <v>467.012</v>
      </c>
      <c r="V34" s="39" t="s">
        <v>145</v>
      </c>
      <c r="W34" s="9">
        <v>90.995999999999995</v>
      </c>
      <c r="X34" s="9">
        <v>309.255</v>
      </c>
    </row>
    <row r="35" spans="2:24" ht="15.95" customHeight="1" x14ac:dyDescent="0.2">
      <c r="B35" s="40" t="s">
        <v>143</v>
      </c>
      <c r="C35" s="18">
        <v>87.712999999999994</v>
      </c>
      <c r="D35" s="18">
        <v>214.285</v>
      </c>
      <c r="F35" s="40"/>
      <c r="G35" s="18"/>
      <c r="H35" s="18"/>
      <c r="I35" s="20"/>
      <c r="J35" s="40" t="s">
        <v>16</v>
      </c>
      <c r="K35" s="18">
        <v>32.347999999999999</v>
      </c>
      <c r="L35" s="18">
        <v>88.537999999999997</v>
      </c>
      <c r="M35" s="8"/>
      <c r="N35" s="40" t="s">
        <v>124</v>
      </c>
      <c r="O35" s="18">
        <v>0.45</v>
      </c>
      <c r="P35" s="18">
        <v>0.38100000000000001</v>
      </c>
      <c r="R35" s="40" t="s">
        <v>53</v>
      </c>
      <c r="S35" s="18">
        <v>45.603000000000002</v>
      </c>
      <c r="T35" s="18">
        <v>233.43</v>
      </c>
      <c r="V35" s="40" t="s">
        <v>53</v>
      </c>
      <c r="W35" s="18">
        <v>39.798000000000002</v>
      </c>
      <c r="X35" s="18">
        <v>200.613</v>
      </c>
    </row>
    <row r="36" spans="2:24" ht="15.95" customHeight="1" x14ac:dyDescent="0.2">
      <c r="B36" s="39" t="s">
        <v>54</v>
      </c>
      <c r="C36" s="9">
        <f>C37-SUM(C28:C35)</f>
        <v>70.775999999998021</v>
      </c>
      <c r="D36" s="9">
        <f>D37-SUM(D28:D35)</f>
        <v>301.28800000000047</v>
      </c>
      <c r="F36" s="39"/>
      <c r="G36" s="9"/>
      <c r="H36" s="9"/>
      <c r="I36" s="20"/>
      <c r="J36" s="39" t="s">
        <v>54</v>
      </c>
      <c r="K36" s="9">
        <f>K37-SUM(K28:K35)</f>
        <v>20.55500000000211</v>
      </c>
      <c r="L36" s="9">
        <f>L37-SUM(L28:L35)</f>
        <v>104.8350000000064</v>
      </c>
      <c r="M36" s="8"/>
      <c r="N36" s="39" t="s">
        <v>54</v>
      </c>
      <c r="O36" s="9">
        <f>O37-SUM(O28:O35)</f>
        <v>8.3999999999832653E-2</v>
      </c>
      <c r="P36" s="9">
        <f>P37-SUM(P28:P35)</f>
        <v>0.27399999999761349</v>
      </c>
      <c r="R36" s="39" t="s">
        <v>54</v>
      </c>
      <c r="S36" s="9">
        <f>S37-SUM(S28:S35)</f>
        <v>12.440999999999804</v>
      </c>
      <c r="T36" s="9">
        <f>T37-SUM(T28:T35)</f>
        <v>58.071000000003551</v>
      </c>
      <c r="V36" s="39" t="s">
        <v>54</v>
      </c>
      <c r="W36" s="9">
        <f>W37-SUM(W28:W35)</f>
        <v>25.358000000000175</v>
      </c>
      <c r="X36" s="9">
        <f>X37-SUM(X28:X35)</f>
        <v>154.34100000000035</v>
      </c>
    </row>
    <row r="37" spans="2:24" ht="20.100000000000001" customHeight="1" x14ac:dyDescent="0.2">
      <c r="B37" s="19" t="s">
        <v>19</v>
      </c>
      <c r="C37" s="48">
        <v>95853.438000000009</v>
      </c>
      <c r="D37" s="48">
        <v>324363.67200000002</v>
      </c>
      <c r="F37" s="19" t="s">
        <v>19</v>
      </c>
      <c r="G37" s="48">
        <f>SUM(G28:G36)</f>
        <v>93120.647000000012</v>
      </c>
      <c r="H37" s="48">
        <f>SUM(H28:H36)</f>
        <v>151304.16099999996</v>
      </c>
      <c r="I37" s="20"/>
      <c r="J37" s="19" t="s">
        <v>19</v>
      </c>
      <c r="K37" s="48">
        <v>13774.945000000002</v>
      </c>
      <c r="L37" s="48">
        <v>70114.989999999991</v>
      </c>
      <c r="M37" s="106"/>
      <c r="N37" s="19" t="s">
        <v>19</v>
      </c>
      <c r="O37" s="120">
        <v>4324.9870000000001</v>
      </c>
      <c r="P37" s="120">
        <v>18710.375999999997</v>
      </c>
      <c r="R37" s="19" t="s">
        <v>19</v>
      </c>
      <c r="S37" s="48">
        <v>7026.5360000000001</v>
      </c>
      <c r="T37" s="48">
        <v>35580.195000000007</v>
      </c>
      <c r="V37" s="19" t="s">
        <v>19</v>
      </c>
      <c r="W37" s="48">
        <v>12714.904999999997</v>
      </c>
      <c r="X37" s="48">
        <v>58542.110999999997</v>
      </c>
    </row>
    <row r="38" spans="2:24" x14ac:dyDescent="0.2">
      <c r="I38" s="20"/>
      <c r="V38" s="104"/>
      <c r="W38" s="8"/>
      <c r="X38" s="8"/>
    </row>
    <row r="39" spans="2:24" x14ac:dyDescent="0.2">
      <c r="H39" s="14"/>
      <c r="I39" s="20"/>
      <c r="K39" s="20"/>
      <c r="L39" s="20"/>
      <c r="M39" s="123"/>
      <c r="N39" s="20"/>
      <c r="O39" s="20"/>
      <c r="P39" s="20"/>
      <c r="R39" s="20"/>
      <c r="S39" s="72"/>
      <c r="V39" s="104"/>
      <c r="W39" s="20"/>
      <c r="X39" s="8"/>
    </row>
    <row r="40" spans="2:24" x14ac:dyDescent="0.2">
      <c r="C40" s="20"/>
      <c r="G40" s="20"/>
      <c r="H40" s="20"/>
      <c r="I40" s="20"/>
      <c r="K40" s="20"/>
      <c r="L40" s="20"/>
      <c r="M40" s="123"/>
      <c r="N40" s="20"/>
      <c r="O40" s="20"/>
      <c r="P40" s="20"/>
      <c r="R40" s="20"/>
      <c r="V40" s="104"/>
      <c r="W40" s="20"/>
      <c r="X40" s="8"/>
    </row>
    <row r="41" spans="2:24" x14ac:dyDescent="0.2">
      <c r="C41" s="20"/>
      <c r="G41" s="20"/>
      <c r="H41" s="20"/>
      <c r="I41" s="20"/>
      <c r="K41" s="20"/>
      <c r="L41" s="20"/>
      <c r="M41" s="123"/>
      <c r="N41" s="20"/>
      <c r="O41" s="20"/>
      <c r="P41" s="20"/>
      <c r="R41" s="20"/>
      <c r="V41" s="104"/>
      <c r="W41" s="20"/>
      <c r="X41" s="8"/>
    </row>
    <row r="42" spans="2:24" x14ac:dyDescent="0.2">
      <c r="C42" s="20"/>
      <c r="G42" s="20"/>
      <c r="H42" s="14" t="s">
        <v>11</v>
      </c>
      <c r="I42" s="20"/>
      <c r="K42" s="125"/>
      <c r="L42" s="20"/>
      <c r="M42" s="123"/>
      <c r="N42" s="20"/>
      <c r="O42" s="20"/>
      <c r="P42" s="20"/>
      <c r="R42" s="20"/>
      <c r="T42" s="14" t="s">
        <v>11</v>
      </c>
      <c r="V42" s="105"/>
      <c r="W42" s="20"/>
      <c r="X42" s="8"/>
    </row>
    <row r="43" spans="2:24" x14ac:dyDescent="0.2">
      <c r="C43" s="20"/>
      <c r="G43" s="20"/>
      <c r="H43" s="20"/>
      <c r="I43" s="20"/>
      <c r="K43" s="125"/>
      <c r="L43" s="20"/>
      <c r="M43" s="123"/>
      <c r="N43" s="20"/>
      <c r="P43" s="20"/>
      <c r="R43" s="125"/>
      <c r="V43" s="105"/>
      <c r="X43" s="8"/>
    </row>
    <row r="44" spans="2:24" x14ac:dyDescent="0.2">
      <c r="G44" s="20"/>
      <c r="H44" s="20"/>
      <c r="I44" s="20"/>
      <c r="K44" s="125"/>
      <c r="L44" s="20"/>
      <c r="M44" s="123"/>
      <c r="N44" s="20"/>
      <c r="P44" s="20"/>
      <c r="R44" s="125"/>
      <c r="V44" s="104"/>
      <c r="X44" s="8"/>
    </row>
    <row r="45" spans="2:24" x14ac:dyDescent="0.2">
      <c r="G45" s="20"/>
      <c r="H45" s="20"/>
      <c r="I45" s="20"/>
      <c r="K45" s="125"/>
      <c r="L45" s="20"/>
      <c r="M45" s="123"/>
      <c r="N45" s="20"/>
      <c r="P45" s="20"/>
      <c r="T45" s="20"/>
      <c r="V45" s="104"/>
      <c r="X45" s="106"/>
    </row>
    <row r="46" spans="2:24" x14ac:dyDescent="0.2">
      <c r="G46" s="20"/>
      <c r="H46" s="20"/>
      <c r="I46" s="20"/>
      <c r="K46" s="125"/>
      <c r="T46" s="20"/>
      <c r="V46" s="107"/>
      <c r="W46" s="20"/>
      <c r="X46" s="108"/>
    </row>
    <row r="47" spans="2:24" x14ac:dyDescent="0.2">
      <c r="G47" s="20"/>
      <c r="H47" s="20"/>
      <c r="I47" s="20"/>
      <c r="K47" s="125"/>
      <c r="T47" s="20"/>
      <c r="V47" s="13"/>
    </row>
    <row r="48" spans="2:24" x14ac:dyDescent="0.2">
      <c r="G48" s="20"/>
      <c r="H48" s="20"/>
      <c r="I48" s="20"/>
      <c r="K48" s="125"/>
      <c r="T48" s="20"/>
      <c r="V48" s="13"/>
    </row>
    <row r="49" spans="7:22" x14ac:dyDescent="0.2">
      <c r="G49" s="20"/>
      <c r="H49" s="20"/>
      <c r="I49" s="20"/>
      <c r="K49" s="125"/>
      <c r="V49" s="13"/>
    </row>
    <row r="50" spans="7:22" x14ac:dyDescent="0.2">
      <c r="G50" s="20"/>
      <c r="H50" s="20"/>
      <c r="I50" s="20"/>
      <c r="K50" s="125"/>
      <c r="V50" s="13"/>
    </row>
    <row r="51" spans="7:22" x14ac:dyDescent="0.2">
      <c r="G51" s="20"/>
      <c r="H51" s="20"/>
      <c r="I51" s="20"/>
      <c r="K51" s="125"/>
      <c r="V51" s="13"/>
    </row>
    <row r="52" spans="7:22" x14ac:dyDescent="0.2">
      <c r="G52" s="20"/>
      <c r="H52" s="20"/>
      <c r="I52" s="20"/>
      <c r="V52" s="13"/>
    </row>
    <row r="53" spans="7:22" x14ac:dyDescent="0.2">
      <c r="G53" s="20"/>
      <c r="H53" s="20"/>
      <c r="I53" s="20"/>
      <c r="V53" s="13"/>
    </row>
    <row r="54" spans="7:22" x14ac:dyDescent="0.2">
      <c r="G54" s="20"/>
      <c r="H54" s="20"/>
      <c r="I54" s="20"/>
      <c r="J54" s="20"/>
      <c r="V54" s="13"/>
    </row>
    <row r="55" spans="7:22" x14ac:dyDescent="0.2">
      <c r="G55" s="20"/>
      <c r="H55" s="20"/>
      <c r="I55" s="20"/>
      <c r="V55" s="13"/>
    </row>
    <row r="56" spans="7:22" x14ac:dyDescent="0.2">
      <c r="G56" s="20"/>
      <c r="H56" s="20"/>
      <c r="I56" s="20"/>
      <c r="V56" s="13"/>
    </row>
    <row r="57" spans="7:22" x14ac:dyDescent="0.2">
      <c r="G57" s="20"/>
      <c r="H57" s="20"/>
      <c r="I57" s="20"/>
      <c r="V57" s="13"/>
    </row>
    <row r="58" spans="7:22" x14ac:dyDescent="0.2">
      <c r="G58" s="20"/>
      <c r="H58" s="20"/>
      <c r="I58" s="20"/>
      <c r="V58" s="13"/>
    </row>
    <row r="59" spans="7:22" x14ac:dyDescent="0.2">
      <c r="G59" s="20"/>
      <c r="H59" s="20"/>
      <c r="I59" s="20"/>
      <c r="V59" s="13"/>
    </row>
    <row r="60" spans="7:22" x14ac:dyDescent="0.2">
      <c r="G60" s="20"/>
      <c r="H60" s="20"/>
      <c r="I60" s="20"/>
      <c r="V60" s="13"/>
    </row>
    <row r="61" spans="7:22" x14ac:dyDescent="0.2">
      <c r="G61" s="20"/>
      <c r="H61" s="20"/>
      <c r="I61" s="20"/>
      <c r="V61" s="13"/>
    </row>
    <row r="62" spans="7:22" x14ac:dyDescent="0.2">
      <c r="G62" s="20"/>
      <c r="H62" s="20"/>
      <c r="I62" s="20"/>
      <c r="V62" s="13"/>
    </row>
    <row r="63" spans="7:22" x14ac:dyDescent="0.2">
      <c r="G63" s="20"/>
      <c r="H63" s="20"/>
      <c r="I63" s="20"/>
      <c r="V63" s="13"/>
    </row>
    <row r="64" spans="7:22" x14ac:dyDescent="0.2">
      <c r="G64" s="20"/>
      <c r="H64" s="20"/>
      <c r="I64" s="20"/>
      <c r="V64" s="13"/>
    </row>
    <row r="65" spans="7:22" x14ac:dyDescent="0.2">
      <c r="G65" s="20"/>
      <c r="H65" s="20"/>
      <c r="I65" s="20"/>
      <c r="V65" s="13"/>
    </row>
    <row r="66" spans="7:22" x14ac:dyDescent="0.2">
      <c r="G66" s="20"/>
      <c r="H66" s="20"/>
      <c r="I66" s="20"/>
      <c r="V66" s="13"/>
    </row>
    <row r="67" spans="7:22" x14ac:dyDescent="0.2">
      <c r="G67" s="20"/>
      <c r="H67" s="20"/>
      <c r="I67" s="20"/>
      <c r="V67" s="13"/>
    </row>
    <row r="68" spans="7:22" x14ac:dyDescent="0.2">
      <c r="G68" s="20"/>
      <c r="H68" s="20"/>
      <c r="I68" s="20"/>
      <c r="V68" s="13"/>
    </row>
    <row r="69" spans="7:22" x14ac:dyDescent="0.2">
      <c r="G69" s="20"/>
      <c r="H69" s="20"/>
      <c r="I69" s="20"/>
      <c r="V69" s="13"/>
    </row>
    <row r="70" spans="7:22" x14ac:dyDescent="0.2">
      <c r="G70" s="20"/>
      <c r="H70" s="20"/>
      <c r="I70" s="20"/>
      <c r="V70" s="13"/>
    </row>
    <row r="71" spans="7:22" x14ac:dyDescent="0.2">
      <c r="G71" s="20"/>
      <c r="H71" s="20"/>
      <c r="I71" s="20"/>
      <c r="V71" s="13"/>
    </row>
    <row r="72" spans="7:22" x14ac:dyDescent="0.2">
      <c r="G72" s="20"/>
      <c r="H72" s="20"/>
      <c r="I72" s="20"/>
      <c r="V72" s="13"/>
    </row>
    <row r="73" spans="7:22" x14ac:dyDescent="0.2">
      <c r="G73" s="20"/>
      <c r="H73" s="20"/>
      <c r="I73" s="20"/>
      <c r="V73" s="13"/>
    </row>
    <row r="74" spans="7:22" x14ac:dyDescent="0.2">
      <c r="G74" s="20"/>
      <c r="H74" s="20"/>
      <c r="I74" s="20"/>
      <c r="V74" s="13"/>
    </row>
    <row r="75" spans="7:22" x14ac:dyDescent="0.2">
      <c r="G75" s="20"/>
      <c r="H75" s="20"/>
      <c r="I75" s="20"/>
      <c r="V75" s="13"/>
    </row>
    <row r="76" spans="7:22" x14ac:dyDescent="0.2">
      <c r="G76" s="20"/>
      <c r="H76" s="20"/>
      <c r="I76" s="20"/>
      <c r="V76" s="13"/>
    </row>
    <row r="77" spans="7:22" x14ac:dyDescent="0.2">
      <c r="G77" s="20"/>
      <c r="H77" s="20"/>
      <c r="I77" s="20"/>
      <c r="V77" s="13"/>
    </row>
    <row r="78" spans="7:22" x14ac:dyDescent="0.2">
      <c r="G78" s="20"/>
      <c r="H78" s="20"/>
      <c r="I78" s="20"/>
      <c r="V78" s="13"/>
    </row>
    <row r="79" spans="7:22" x14ac:dyDescent="0.2">
      <c r="G79" s="20"/>
      <c r="H79" s="20"/>
      <c r="I79" s="20"/>
      <c r="V79" s="13"/>
    </row>
    <row r="80" spans="7:22" x14ac:dyDescent="0.2">
      <c r="G80" s="20"/>
      <c r="H80" s="20"/>
      <c r="I80" s="20"/>
      <c r="V80" s="13"/>
    </row>
    <row r="81" spans="7:22" x14ac:dyDescent="0.2">
      <c r="G81" s="20"/>
      <c r="H81" s="20"/>
      <c r="I81" s="20"/>
      <c r="V81" s="13"/>
    </row>
    <row r="82" spans="7:22" x14ac:dyDescent="0.2">
      <c r="G82" s="20"/>
      <c r="H82" s="20"/>
      <c r="I82" s="20"/>
      <c r="V82" s="13"/>
    </row>
    <row r="83" spans="7:22" x14ac:dyDescent="0.2">
      <c r="G83" s="20"/>
      <c r="H83" s="20"/>
      <c r="I83" s="20"/>
      <c r="V83" s="13"/>
    </row>
    <row r="84" spans="7:22" x14ac:dyDescent="0.2">
      <c r="G84" s="20"/>
      <c r="H84" s="20"/>
      <c r="I84" s="20"/>
      <c r="V84" s="13"/>
    </row>
    <row r="85" spans="7:22" x14ac:dyDescent="0.2">
      <c r="G85" s="20"/>
      <c r="H85" s="20"/>
      <c r="I85" s="20"/>
      <c r="J85" s="20"/>
      <c r="V85" s="13"/>
    </row>
    <row r="86" spans="7:22" x14ac:dyDescent="0.2">
      <c r="G86" s="20"/>
      <c r="H86" s="20"/>
      <c r="I86" s="20"/>
      <c r="J86" s="20"/>
      <c r="V86" s="13"/>
    </row>
    <row r="87" spans="7:22" x14ac:dyDescent="0.2">
      <c r="G87" s="20"/>
      <c r="H87" s="20"/>
      <c r="I87" s="20"/>
      <c r="V87" s="13"/>
    </row>
    <row r="88" spans="7:22" x14ac:dyDescent="0.2">
      <c r="G88" s="20"/>
      <c r="H88" s="20"/>
      <c r="I88" s="20"/>
      <c r="V88" s="13"/>
    </row>
    <row r="89" spans="7:22" x14ac:dyDescent="0.2">
      <c r="G89" s="20"/>
      <c r="H89" s="20"/>
      <c r="I89" s="20"/>
      <c r="V89" s="13"/>
    </row>
    <row r="90" spans="7:22" x14ac:dyDescent="0.2">
      <c r="G90" s="20"/>
      <c r="H90" s="20"/>
      <c r="I90" s="20"/>
      <c r="V90" s="13"/>
    </row>
    <row r="91" spans="7:22" x14ac:dyDescent="0.2">
      <c r="G91" s="20"/>
      <c r="H91" s="20"/>
      <c r="I91" s="20"/>
      <c r="V91" s="13"/>
    </row>
    <row r="92" spans="7:22" x14ac:dyDescent="0.2">
      <c r="G92" s="20"/>
      <c r="H92" s="20"/>
      <c r="I92" s="20"/>
      <c r="V92" s="13"/>
    </row>
    <row r="93" spans="7:22" x14ac:dyDescent="0.2">
      <c r="G93" s="20"/>
      <c r="H93" s="20"/>
      <c r="I93" s="20"/>
      <c r="J93" s="20"/>
      <c r="V93" s="13"/>
    </row>
    <row r="94" spans="7:22" x14ac:dyDescent="0.2">
      <c r="G94" s="20"/>
      <c r="H94" s="20"/>
      <c r="I94" s="20"/>
      <c r="V94" s="13"/>
    </row>
    <row r="95" spans="7:22" x14ac:dyDescent="0.2">
      <c r="G95" s="20"/>
      <c r="H95" s="20"/>
      <c r="I95" s="20"/>
      <c r="V95" s="13"/>
    </row>
    <row r="96" spans="7:22" x14ac:dyDescent="0.2">
      <c r="G96" s="20"/>
      <c r="H96" s="20"/>
      <c r="I96" s="20"/>
      <c r="V96" s="13"/>
    </row>
    <row r="97" spans="7:22" x14ac:dyDescent="0.2">
      <c r="G97" s="20"/>
      <c r="H97" s="20"/>
      <c r="I97" s="20"/>
      <c r="V97" s="13"/>
    </row>
    <row r="98" spans="7:22" x14ac:dyDescent="0.2">
      <c r="G98" s="20"/>
      <c r="H98" s="20"/>
      <c r="I98" s="20"/>
      <c r="V98" s="13"/>
    </row>
    <row r="99" spans="7:22" x14ac:dyDescent="0.2">
      <c r="G99" s="20"/>
      <c r="H99" s="20"/>
      <c r="I99" s="20"/>
      <c r="V99" s="13"/>
    </row>
    <row r="100" spans="7:22" x14ac:dyDescent="0.2">
      <c r="G100" s="20"/>
      <c r="H100" s="20"/>
      <c r="I100" s="20"/>
      <c r="V100" s="13"/>
    </row>
    <row r="101" spans="7:22" x14ac:dyDescent="0.2">
      <c r="G101" s="20"/>
      <c r="H101" s="20"/>
      <c r="I101" s="20"/>
      <c r="V101" s="13"/>
    </row>
    <row r="102" spans="7:22" x14ac:dyDescent="0.2">
      <c r="G102" s="20"/>
      <c r="H102" s="20"/>
      <c r="I102" s="20"/>
      <c r="V102" s="13"/>
    </row>
    <row r="103" spans="7:22" x14ac:dyDescent="0.2">
      <c r="G103" s="20"/>
      <c r="H103" s="20"/>
      <c r="I103" s="20"/>
      <c r="V103" s="13"/>
    </row>
    <row r="104" spans="7:22" x14ac:dyDescent="0.2">
      <c r="G104" s="20"/>
      <c r="H104" s="20"/>
      <c r="I104" s="20"/>
      <c r="V104" s="13"/>
    </row>
    <row r="105" spans="7:22" x14ac:dyDescent="0.2">
      <c r="G105" s="20"/>
      <c r="H105" s="20"/>
      <c r="I105" s="20"/>
      <c r="V105" s="13"/>
    </row>
    <row r="106" spans="7:22" x14ac:dyDescent="0.2">
      <c r="G106" s="20"/>
      <c r="H106" s="20"/>
      <c r="I106" s="20"/>
      <c r="V106" s="13"/>
    </row>
    <row r="107" spans="7:22" x14ac:dyDescent="0.2">
      <c r="G107" s="20"/>
      <c r="H107" s="20"/>
      <c r="I107" s="20"/>
      <c r="V107" s="13"/>
    </row>
    <row r="108" spans="7:22" x14ac:dyDescent="0.2">
      <c r="G108" s="20"/>
      <c r="H108" s="20"/>
      <c r="I108" s="20"/>
      <c r="V108" s="13"/>
    </row>
    <row r="109" spans="7:22" x14ac:dyDescent="0.2">
      <c r="G109" s="20"/>
      <c r="H109" s="20"/>
      <c r="I109" s="20"/>
    </row>
    <row r="110" spans="7:22" x14ac:dyDescent="0.2">
      <c r="G110" s="20"/>
      <c r="H110" s="20"/>
      <c r="I110" s="20"/>
    </row>
    <row r="111" spans="7:22" x14ac:dyDescent="0.2">
      <c r="G111" s="20"/>
      <c r="H111" s="20"/>
      <c r="I111" s="20"/>
    </row>
    <row r="112" spans="7:22" x14ac:dyDescent="0.2">
      <c r="G112" s="20"/>
      <c r="H112" s="20"/>
      <c r="I112" s="20"/>
    </row>
    <row r="113" spans="7:9" x14ac:dyDescent="0.2">
      <c r="G113" s="20"/>
      <c r="H113" s="20"/>
      <c r="I113" s="20"/>
    </row>
    <row r="114" spans="7:9" x14ac:dyDescent="0.2">
      <c r="G114" s="20"/>
      <c r="H114" s="20"/>
      <c r="I114" s="20"/>
    </row>
    <row r="115" spans="7:9" x14ac:dyDescent="0.2">
      <c r="G115" s="20"/>
      <c r="H115" s="20"/>
      <c r="I115" s="20"/>
    </row>
    <row r="116" spans="7:9" x14ac:dyDescent="0.2">
      <c r="G116" s="20"/>
      <c r="H116" s="20"/>
      <c r="I116" s="20"/>
    </row>
    <row r="117" spans="7:9" x14ac:dyDescent="0.2">
      <c r="G117" s="20"/>
      <c r="H117" s="20"/>
      <c r="I117" s="20"/>
    </row>
    <row r="118" spans="7:9" x14ac:dyDescent="0.2">
      <c r="G118" s="20"/>
      <c r="H118" s="20"/>
      <c r="I118" s="20"/>
    </row>
    <row r="119" spans="7:9" x14ac:dyDescent="0.2">
      <c r="G119" s="20"/>
      <c r="H119" s="20"/>
      <c r="I119" s="20"/>
    </row>
    <row r="120" spans="7:9" x14ac:dyDescent="0.2">
      <c r="G120" s="20"/>
      <c r="H120" s="20"/>
      <c r="I120" s="20"/>
    </row>
    <row r="121" spans="7:9" x14ac:dyDescent="0.2">
      <c r="G121" s="20"/>
      <c r="H121" s="20"/>
      <c r="I121" s="20"/>
    </row>
    <row r="122" spans="7:9" x14ac:dyDescent="0.2">
      <c r="G122" s="20"/>
      <c r="H122" s="20"/>
      <c r="I122" s="20"/>
    </row>
    <row r="123" spans="7:9" x14ac:dyDescent="0.2">
      <c r="G123" s="20"/>
      <c r="H123" s="20"/>
      <c r="I123" s="20"/>
    </row>
    <row r="124" spans="7:9" x14ac:dyDescent="0.2">
      <c r="G124" s="20"/>
      <c r="H124" s="20"/>
      <c r="I124" s="20"/>
    </row>
    <row r="125" spans="7:9" x14ac:dyDescent="0.2">
      <c r="G125" s="20"/>
      <c r="H125" s="20"/>
      <c r="I125" s="20"/>
    </row>
    <row r="126" spans="7:9" x14ac:dyDescent="0.2">
      <c r="G126" s="20"/>
      <c r="H126" s="20"/>
      <c r="I126" s="20"/>
    </row>
    <row r="127" spans="7:9" x14ac:dyDescent="0.2">
      <c r="G127" s="20"/>
      <c r="H127" s="20"/>
      <c r="I127" s="20"/>
    </row>
    <row r="128" spans="7:9" x14ac:dyDescent="0.2">
      <c r="G128" s="20"/>
      <c r="H128" s="20"/>
      <c r="I128" s="20"/>
    </row>
    <row r="129" spans="7:9" x14ac:dyDescent="0.2">
      <c r="G129" s="20"/>
      <c r="H129" s="20"/>
      <c r="I129" s="20"/>
    </row>
    <row r="130" spans="7:9" x14ac:dyDescent="0.2">
      <c r="G130" s="20"/>
      <c r="H130" s="20"/>
      <c r="I130" s="20"/>
    </row>
    <row r="131" spans="7:9" x14ac:dyDescent="0.2">
      <c r="G131" s="20"/>
      <c r="H131" s="20"/>
      <c r="I131" s="20"/>
    </row>
    <row r="132" spans="7:9" x14ac:dyDescent="0.2">
      <c r="G132" s="20"/>
      <c r="H132" s="20"/>
      <c r="I132" s="20"/>
    </row>
    <row r="133" spans="7:9" x14ac:dyDescent="0.2">
      <c r="G133" s="20"/>
      <c r="H133" s="20"/>
    </row>
    <row r="134" spans="7:9" x14ac:dyDescent="0.2">
      <c r="G134" s="20"/>
      <c r="H134" s="20"/>
    </row>
    <row r="135" spans="7:9" x14ac:dyDescent="0.2">
      <c r="G135" s="20"/>
      <c r="H135" s="20"/>
    </row>
    <row r="136" spans="7:9" x14ac:dyDescent="0.2">
      <c r="G136" s="20"/>
      <c r="H136" s="20"/>
    </row>
    <row r="137" spans="7:9" x14ac:dyDescent="0.2">
      <c r="G137" s="20"/>
      <c r="H137" s="20"/>
    </row>
    <row r="138" spans="7:9" x14ac:dyDescent="0.2">
      <c r="G138" s="20"/>
      <c r="H138" s="20"/>
    </row>
    <row r="139" spans="7:9" x14ac:dyDescent="0.2">
      <c r="G139" s="20"/>
      <c r="H139" s="20"/>
    </row>
    <row r="140" spans="7:9" x14ac:dyDescent="0.2">
      <c r="G140" s="20"/>
      <c r="H140" s="20"/>
    </row>
    <row r="141" spans="7:9" x14ac:dyDescent="0.2">
      <c r="G141" s="20"/>
      <c r="H141" s="20"/>
    </row>
    <row r="142" spans="7:9" x14ac:dyDescent="0.2">
      <c r="G142" s="20"/>
      <c r="H142" s="20"/>
    </row>
    <row r="143" spans="7:9" x14ac:dyDescent="0.2">
      <c r="G143" s="20"/>
      <c r="H143" s="20"/>
    </row>
    <row r="144" spans="7:9" x14ac:dyDescent="0.2">
      <c r="G144" s="20"/>
      <c r="H144" s="20"/>
    </row>
    <row r="145" spans="7:8" x14ac:dyDescent="0.2">
      <c r="G145" s="20"/>
      <c r="H145" s="20"/>
    </row>
    <row r="146" spans="7:8" x14ac:dyDescent="0.2">
      <c r="G146" s="20"/>
      <c r="H146" s="20"/>
    </row>
    <row r="147" spans="7:8" x14ac:dyDescent="0.2">
      <c r="G147" s="20"/>
      <c r="H147" s="20"/>
    </row>
    <row r="148" spans="7:8" x14ac:dyDescent="0.2">
      <c r="G148" s="20"/>
      <c r="H148" s="20"/>
    </row>
    <row r="149" spans="7:8" x14ac:dyDescent="0.2">
      <c r="G149" s="20"/>
      <c r="H149" s="20"/>
    </row>
    <row r="150" spans="7:8" x14ac:dyDescent="0.2">
      <c r="G150" s="20"/>
      <c r="H150" s="20"/>
    </row>
    <row r="151" spans="7:8" x14ac:dyDescent="0.2">
      <c r="G151" s="20"/>
      <c r="H151" s="20"/>
    </row>
    <row r="152" spans="7:8" x14ac:dyDescent="0.2">
      <c r="G152" s="20"/>
      <c r="H152" s="20"/>
    </row>
    <row r="153" spans="7:8" x14ac:dyDescent="0.2">
      <c r="G153" s="20"/>
      <c r="H153" s="20"/>
    </row>
    <row r="154" spans="7:8" x14ac:dyDescent="0.2">
      <c r="G154" s="20"/>
      <c r="H154" s="20"/>
    </row>
    <row r="155" spans="7:8" x14ac:dyDescent="0.2">
      <c r="G155" s="20"/>
      <c r="H155" s="20"/>
    </row>
    <row r="156" spans="7:8" x14ac:dyDescent="0.2">
      <c r="G156" s="20"/>
      <c r="H156" s="20"/>
    </row>
    <row r="157" spans="7:8" x14ac:dyDescent="0.2">
      <c r="G157" s="20"/>
      <c r="H157" s="20"/>
    </row>
    <row r="158" spans="7:8" x14ac:dyDescent="0.2">
      <c r="G158" s="20"/>
      <c r="H158" s="20"/>
    </row>
    <row r="159" spans="7:8" x14ac:dyDescent="0.2">
      <c r="G159" s="20"/>
      <c r="H159" s="20"/>
    </row>
    <row r="160" spans="7:8" x14ac:dyDescent="0.2">
      <c r="G160" s="20"/>
      <c r="H160" s="20"/>
    </row>
    <row r="161" spans="7:8" x14ac:dyDescent="0.2">
      <c r="G161" s="20"/>
      <c r="H161" s="20"/>
    </row>
    <row r="162" spans="7:8" x14ac:dyDescent="0.2">
      <c r="G162" s="20"/>
      <c r="H162" s="20"/>
    </row>
    <row r="163" spans="7:8" x14ac:dyDescent="0.2">
      <c r="G163" s="20"/>
      <c r="H163" s="20"/>
    </row>
    <row r="164" spans="7:8" x14ac:dyDescent="0.2">
      <c r="G164" s="20"/>
      <c r="H164" s="20"/>
    </row>
    <row r="165" spans="7:8" x14ac:dyDescent="0.2">
      <c r="G165" s="20"/>
      <c r="H165" s="20"/>
    </row>
    <row r="166" spans="7:8" x14ac:dyDescent="0.2">
      <c r="G166" s="20"/>
      <c r="H166" s="20"/>
    </row>
    <row r="167" spans="7:8" x14ac:dyDescent="0.2">
      <c r="G167" s="20"/>
      <c r="H167" s="20"/>
    </row>
    <row r="168" spans="7:8" x14ac:dyDescent="0.2">
      <c r="G168" s="20"/>
      <c r="H168" s="20"/>
    </row>
    <row r="169" spans="7:8" x14ac:dyDescent="0.2">
      <c r="G169" s="20"/>
      <c r="H169" s="20"/>
    </row>
    <row r="170" spans="7:8" x14ac:dyDescent="0.2">
      <c r="G170" s="20"/>
      <c r="H170" s="20"/>
    </row>
    <row r="171" spans="7:8" x14ac:dyDescent="0.2">
      <c r="G171" s="20"/>
      <c r="H171" s="20"/>
    </row>
    <row r="172" spans="7:8" x14ac:dyDescent="0.2">
      <c r="G172" s="20"/>
      <c r="H172" s="20"/>
    </row>
    <row r="173" spans="7:8" x14ac:dyDescent="0.2">
      <c r="G173" s="20"/>
      <c r="H173" s="20"/>
    </row>
    <row r="174" spans="7:8" x14ac:dyDescent="0.2">
      <c r="G174" s="20"/>
      <c r="H174" s="20"/>
    </row>
  </sheetData>
  <sheetProtection selectLockedCells="1" selectUnlockedCells="1"/>
  <sortState ref="D66:F132">
    <sortCondition descending="1" ref="F66:F132"/>
  </sortState>
  <mergeCells count="4">
    <mergeCell ref="J1:L2"/>
    <mergeCell ref="J25:L26"/>
    <mergeCell ref="N2:O2"/>
    <mergeCell ref="N26:O26"/>
  </mergeCells>
  <phoneticPr fontId="9" type="noConversion"/>
  <hyperlinks>
    <hyperlink ref="H24" location="ÍNDICE!A1" display="Voltar ao índice"/>
    <hyperlink ref="T24" location="ÍNDICE!A1" display="Voltar ao índice"/>
    <hyperlink ref="H42" location="ÍNDICE!A1" display="Voltar ao índice"/>
    <hyperlink ref="T42" location="ÍNDICE!A1" display="Voltar ao índic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41.7109375" style="2" customWidth="1"/>
    <col min="3" max="3" width="19.7109375" style="2" customWidth="1"/>
    <col min="4" max="17" width="12.7109375" style="2" customWidth="1"/>
    <col min="18" max="22" width="10.7109375" style="2" customWidth="1"/>
    <col min="23" max="16384" width="9.140625" style="2"/>
  </cols>
  <sheetData>
    <row r="1" spans="2:22" ht="29.85" customHeight="1" x14ac:dyDescent="0.2">
      <c r="B1" s="29" t="s">
        <v>74</v>
      </c>
    </row>
    <row r="2" spans="2:22" ht="21.95" customHeight="1" x14ac:dyDescent="0.2">
      <c r="B2" s="54" t="s">
        <v>20</v>
      </c>
      <c r="C2" s="55" t="s">
        <v>2</v>
      </c>
      <c r="D2" s="27" t="s">
        <v>38</v>
      </c>
      <c r="E2" s="27" t="s">
        <v>51</v>
      </c>
      <c r="F2" s="27" t="s">
        <v>60</v>
      </c>
      <c r="G2" s="27" t="s">
        <v>63</v>
      </c>
      <c r="H2" s="27" t="s">
        <v>71</v>
      </c>
      <c r="I2" s="27" t="s">
        <v>66</v>
      </c>
      <c r="J2" s="27">
        <v>2016</v>
      </c>
      <c r="K2" s="27" t="s">
        <v>70</v>
      </c>
      <c r="L2" s="27" t="s">
        <v>72</v>
      </c>
      <c r="M2" s="27">
        <v>2019</v>
      </c>
      <c r="N2" s="27" t="s">
        <v>89</v>
      </c>
      <c r="O2" s="27">
        <v>2021</v>
      </c>
      <c r="P2" s="27">
        <v>2022</v>
      </c>
    </row>
    <row r="3" spans="2:22" ht="21.95" customHeight="1" x14ac:dyDescent="0.2">
      <c r="B3" s="149" t="s">
        <v>76</v>
      </c>
      <c r="C3" s="150" t="s">
        <v>73</v>
      </c>
      <c r="D3" s="9">
        <v>588</v>
      </c>
      <c r="E3" s="9">
        <v>645</v>
      </c>
      <c r="F3" s="9">
        <v>668</v>
      </c>
      <c r="G3" s="9">
        <v>658</v>
      </c>
      <c r="H3" s="9">
        <v>714</v>
      </c>
      <c r="I3" s="46">
        <v>764</v>
      </c>
      <c r="J3" s="46">
        <v>709</v>
      </c>
      <c r="K3" s="46">
        <v>743</v>
      </c>
      <c r="L3" s="46">
        <v>763</v>
      </c>
      <c r="M3" s="46">
        <v>807</v>
      </c>
      <c r="N3" s="46">
        <v>821</v>
      </c>
      <c r="O3" s="46">
        <v>817</v>
      </c>
      <c r="P3" s="46">
        <v>797</v>
      </c>
    </row>
    <row r="4" spans="2:22" ht="21.95" customHeight="1" x14ac:dyDescent="0.2">
      <c r="B4" s="151" t="s">
        <v>77</v>
      </c>
      <c r="C4" s="152" t="s">
        <v>73</v>
      </c>
      <c r="D4" s="56">
        <v>439</v>
      </c>
      <c r="E4" s="56">
        <v>460</v>
      </c>
      <c r="F4" s="56">
        <v>465</v>
      </c>
      <c r="G4" s="56">
        <v>468</v>
      </c>
      <c r="H4" s="56">
        <v>481</v>
      </c>
      <c r="I4" s="8">
        <v>504</v>
      </c>
      <c r="J4" s="8">
        <v>485</v>
      </c>
      <c r="K4" s="8">
        <v>475</v>
      </c>
      <c r="L4" s="8">
        <v>455</v>
      </c>
      <c r="M4" s="8">
        <v>477</v>
      </c>
      <c r="N4" s="8">
        <v>426</v>
      </c>
      <c r="O4" s="8">
        <v>418</v>
      </c>
      <c r="P4" s="8">
        <v>401</v>
      </c>
    </row>
    <row r="5" spans="2:22" ht="21.95" customHeight="1" x14ac:dyDescent="0.2">
      <c r="B5" s="153" t="s">
        <v>78</v>
      </c>
      <c r="C5" s="150" t="s">
        <v>73</v>
      </c>
      <c r="D5" s="9">
        <v>642</v>
      </c>
      <c r="E5" s="9">
        <v>642</v>
      </c>
      <c r="F5" s="9">
        <v>658</v>
      </c>
      <c r="G5" s="9">
        <v>659</v>
      </c>
      <c r="H5" s="9">
        <v>691</v>
      </c>
      <c r="I5" s="46">
        <v>734</v>
      </c>
      <c r="J5" s="46">
        <v>719</v>
      </c>
      <c r="K5" s="46">
        <v>705</v>
      </c>
      <c r="L5" s="46">
        <v>746</v>
      </c>
      <c r="M5" s="46">
        <v>730</v>
      </c>
      <c r="N5" s="46">
        <v>776</v>
      </c>
      <c r="O5" s="46">
        <v>752</v>
      </c>
      <c r="P5" s="46">
        <v>756</v>
      </c>
    </row>
    <row r="6" spans="2:22" ht="21.95" customHeight="1" x14ac:dyDescent="0.2">
      <c r="B6" s="153" t="s">
        <v>79</v>
      </c>
      <c r="C6" s="150" t="s">
        <v>73</v>
      </c>
      <c r="D6" s="9">
        <v>7</v>
      </c>
      <c r="E6" s="9">
        <v>6</v>
      </c>
      <c r="F6" s="9">
        <v>6</v>
      </c>
      <c r="G6" s="9">
        <v>7</v>
      </c>
      <c r="H6" s="9">
        <v>6</v>
      </c>
      <c r="I6" s="9">
        <v>5</v>
      </c>
      <c r="J6" s="46">
        <v>5</v>
      </c>
      <c r="K6" s="46">
        <v>6</v>
      </c>
      <c r="L6" s="46">
        <v>5</v>
      </c>
      <c r="M6" s="46">
        <v>5</v>
      </c>
      <c r="N6" s="46">
        <v>5</v>
      </c>
      <c r="O6" s="46">
        <v>5</v>
      </c>
      <c r="P6" s="46">
        <v>5</v>
      </c>
    </row>
    <row r="7" spans="2:22" ht="21.95" customHeight="1" x14ac:dyDescent="0.2">
      <c r="B7" s="153" t="s">
        <v>80</v>
      </c>
      <c r="C7" s="150" t="s">
        <v>73</v>
      </c>
      <c r="D7" s="56">
        <v>241</v>
      </c>
      <c r="E7" s="56">
        <v>231</v>
      </c>
      <c r="F7" s="56">
        <v>227</v>
      </c>
      <c r="G7" s="56">
        <v>223</v>
      </c>
      <c r="H7" s="56">
        <v>234</v>
      </c>
      <c r="I7" s="56">
        <v>240</v>
      </c>
      <c r="J7" s="8">
        <v>233</v>
      </c>
      <c r="K7" s="8">
        <v>236</v>
      </c>
      <c r="L7" s="8">
        <v>236</v>
      </c>
      <c r="M7" s="8">
        <v>237</v>
      </c>
      <c r="N7" s="8">
        <v>231</v>
      </c>
      <c r="O7" s="8">
        <v>230</v>
      </c>
      <c r="P7" s="8">
        <v>225</v>
      </c>
    </row>
    <row r="8" spans="2:22" ht="21.95" customHeight="1" x14ac:dyDescent="0.2">
      <c r="B8" s="154" t="s">
        <v>10</v>
      </c>
      <c r="C8" s="155" t="s">
        <v>73</v>
      </c>
      <c r="D8" s="58">
        <v>1917</v>
      </c>
      <c r="E8" s="58">
        <v>1985</v>
      </c>
      <c r="F8" s="58">
        <v>2024</v>
      </c>
      <c r="G8" s="58">
        <v>2014</v>
      </c>
      <c r="H8" s="58">
        <v>2127</v>
      </c>
      <c r="I8" s="57">
        <v>2247</v>
      </c>
      <c r="J8" s="57">
        <v>2151</v>
      </c>
      <c r="K8" s="57">
        <v>2165</v>
      </c>
      <c r="L8" s="57">
        <v>2205</v>
      </c>
      <c r="M8" s="57">
        <v>2256</v>
      </c>
      <c r="N8" s="57">
        <v>2259</v>
      </c>
      <c r="O8" s="57">
        <v>2221</v>
      </c>
      <c r="P8" s="57">
        <v>2183</v>
      </c>
    </row>
    <row r="9" spans="2:22" x14ac:dyDescent="0.2">
      <c r="B9" s="59"/>
      <c r="C9" s="60"/>
      <c r="D9" s="60"/>
      <c r="E9" s="60"/>
      <c r="F9" s="60"/>
      <c r="G9" s="60"/>
      <c r="H9" s="60"/>
    </row>
    <row r="10" spans="2:22" x14ac:dyDescent="0.2"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2:22" ht="29.85" customHeight="1" x14ac:dyDescent="0.2">
      <c r="B11" s="29" t="s">
        <v>75</v>
      </c>
      <c r="U11" s="14"/>
    </row>
    <row r="12" spans="2:22" ht="21.95" customHeight="1" x14ac:dyDescent="0.2">
      <c r="B12" s="54" t="s">
        <v>20</v>
      </c>
      <c r="C12" s="55" t="s">
        <v>2</v>
      </c>
      <c r="D12" s="6">
        <v>2003</v>
      </c>
      <c r="E12" s="6">
        <v>2005</v>
      </c>
      <c r="F12" s="6">
        <v>2007</v>
      </c>
      <c r="G12" s="6">
        <v>2009</v>
      </c>
      <c r="H12" s="6">
        <v>2013</v>
      </c>
      <c r="I12" s="6">
        <v>2016</v>
      </c>
      <c r="J12" s="6">
        <v>2019</v>
      </c>
      <c r="O12" s="14" t="s">
        <v>11</v>
      </c>
    </row>
    <row r="13" spans="2:22" ht="21.95" customHeight="1" x14ac:dyDescent="0.2">
      <c r="B13" s="149" t="s">
        <v>81</v>
      </c>
      <c r="C13" s="150" t="s">
        <v>86</v>
      </c>
      <c r="D13" s="9">
        <v>19601</v>
      </c>
      <c r="E13" s="9">
        <v>13048</v>
      </c>
      <c r="F13" s="9">
        <v>10195</v>
      </c>
      <c r="G13" s="9">
        <v>6973</v>
      </c>
      <c r="H13" s="9">
        <v>4545</v>
      </c>
      <c r="I13" s="9">
        <v>5203</v>
      </c>
      <c r="J13" s="9">
        <v>3402</v>
      </c>
    </row>
    <row r="14" spans="2:22" ht="21.95" customHeight="1" x14ac:dyDescent="0.2">
      <c r="B14" s="151" t="s">
        <v>82</v>
      </c>
      <c r="C14" s="152" t="s">
        <v>86</v>
      </c>
      <c r="D14" s="8">
        <v>32553</v>
      </c>
      <c r="E14" s="8">
        <v>23893</v>
      </c>
      <c r="F14" s="8">
        <v>20395</v>
      </c>
      <c r="G14" s="8">
        <v>13485</v>
      </c>
      <c r="H14" s="8">
        <v>7907</v>
      </c>
      <c r="I14" s="8">
        <v>9039</v>
      </c>
      <c r="J14" s="8">
        <v>6236</v>
      </c>
    </row>
    <row r="15" spans="2:22" ht="21.95" customHeight="1" x14ac:dyDescent="0.2">
      <c r="B15" s="151" t="s">
        <v>83</v>
      </c>
      <c r="C15" s="150" t="s">
        <v>86</v>
      </c>
      <c r="D15" s="9">
        <v>60544</v>
      </c>
      <c r="E15" s="9">
        <v>50515</v>
      </c>
      <c r="F15" s="9">
        <v>37625</v>
      </c>
      <c r="G15" s="9">
        <v>28859</v>
      </c>
      <c r="H15" s="9">
        <v>27251</v>
      </c>
      <c r="I15" s="9">
        <v>28292</v>
      </c>
      <c r="J15" s="9">
        <v>19339</v>
      </c>
    </row>
    <row r="16" spans="2:22" ht="21.95" customHeight="1" x14ac:dyDescent="0.2">
      <c r="B16" s="151" t="s">
        <v>84</v>
      </c>
      <c r="C16" s="150" t="s">
        <v>86</v>
      </c>
      <c r="D16" s="9">
        <v>34692</v>
      </c>
      <c r="E16" s="9">
        <v>23335</v>
      </c>
      <c r="F16" s="9">
        <v>20796</v>
      </c>
      <c r="G16" s="9">
        <v>16453</v>
      </c>
      <c r="H16" s="9">
        <v>11993</v>
      </c>
      <c r="I16" s="9">
        <v>10094</v>
      </c>
      <c r="J16" s="9">
        <v>7761</v>
      </c>
    </row>
    <row r="17" spans="2:12" ht="21.95" customHeight="1" x14ac:dyDescent="0.2">
      <c r="B17" s="154" t="s">
        <v>10</v>
      </c>
      <c r="C17" s="156" t="s">
        <v>86</v>
      </c>
      <c r="D17" s="30">
        <v>108338</v>
      </c>
      <c r="E17" s="30">
        <v>82625</v>
      </c>
      <c r="F17" s="30">
        <v>67141</v>
      </c>
      <c r="G17" s="30">
        <v>50084</v>
      </c>
      <c r="H17" s="30">
        <v>40591</v>
      </c>
      <c r="I17" s="30">
        <v>39672</v>
      </c>
      <c r="J17" s="30">
        <v>28364</v>
      </c>
      <c r="L17" s="61"/>
    </row>
  </sheetData>
  <hyperlinks>
    <hyperlink ref="O12" location="ÍNDICE!A1" display="Voltar ao índice"/>
  </hyperlinks>
  <pageMargins left="0.7" right="0.7" top="0.75" bottom="0.75" header="0.3" footer="0.3"/>
  <ignoredErrors>
    <ignoredError sqref="D2:L2 N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showGridLines="0" zoomScale="95" zoomScaleNormal="95" workbookViewId="0"/>
  </sheetViews>
  <sheetFormatPr defaultRowHeight="12.75" x14ac:dyDescent="0.2"/>
  <cols>
    <col min="1" max="1" width="2.28515625" customWidth="1"/>
    <col min="2" max="2" width="57.85546875" customWidth="1"/>
    <col min="3" max="3" width="10.7109375" customWidth="1"/>
    <col min="4" max="16" width="12.7109375" customWidth="1"/>
  </cols>
  <sheetData>
    <row r="1" spans="2:16" ht="29.85" customHeight="1" x14ac:dyDescent="0.2">
      <c r="B1" s="29" t="s">
        <v>40</v>
      </c>
      <c r="C1" s="2"/>
    </row>
    <row r="2" spans="2:16" ht="21.95" customHeight="1" x14ac:dyDescent="0.2">
      <c r="B2" s="4" t="s">
        <v>20</v>
      </c>
      <c r="C2" s="5" t="s">
        <v>2</v>
      </c>
      <c r="D2" s="27" t="s">
        <v>38</v>
      </c>
      <c r="E2" s="27" t="s">
        <v>51</v>
      </c>
      <c r="F2" s="27" t="s">
        <v>60</v>
      </c>
      <c r="G2" s="27" t="s">
        <v>63</v>
      </c>
      <c r="H2" s="27">
        <v>2014</v>
      </c>
      <c r="I2" s="27" t="s">
        <v>66</v>
      </c>
      <c r="J2" s="27" t="s">
        <v>68</v>
      </c>
      <c r="K2" s="27" t="s">
        <v>70</v>
      </c>
      <c r="L2" s="27">
        <v>2018</v>
      </c>
      <c r="M2" s="27" t="s">
        <v>90</v>
      </c>
      <c r="N2" s="27" t="s">
        <v>89</v>
      </c>
      <c r="O2" s="27">
        <v>2021</v>
      </c>
      <c r="P2" s="27">
        <v>2022</v>
      </c>
    </row>
    <row r="3" spans="2:16" ht="21.95" customHeight="1" x14ac:dyDescent="0.2">
      <c r="B3" s="149" t="s">
        <v>41</v>
      </c>
      <c r="C3" s="150" t="s">
        <v>58</v>
      </c>
      <c r="D3" s="9">
        <v>407809</v>
      </c>
      <c r="E3" s="9">
        <v>406814</v>
      </c>
      <c r="F3" s="9">
        <v>384183</v>
      </c>
      <c r="G3" s="9">
        <v>366414</v>
      </c>
      <c r="H3" s="46">
        <v>381657</v>
      </c>
      <c r="I3" s="46">
        <v>400297</v>
      </c>
      <c r="J3" s="46">
        <v>399675</v>
      </c>
      <c r="K3" s="46">
        <v>377866</v>
      </c>
      <c r="L3" s="46">
        <v>383217</v>
      </c>
      <c r="M3" s="46">
        <v>387918</v>
      </c>
      <c r="N3" s="46">
        <v>379831.40165999997</v>
      </c>
      <c r="O3" s="46">
        <v>377310.09096</v>
      </c>
      <c r="P3" s="46">
        <v>369712.24733999994</v>
      </c>
    </row>
    <row r="4" spans="2:16" ht="21.95" customHeight="1" x14ac:dyDescent="0.2">
      <c r="B4" s="157" t="s">
        <v>43</v>
      </c>
      <c r="C4" s="156" t="s">
        <v>58</v>
      </c>
      <c r="D4" s="30">
        <v>265076</v>
      </c>
      <c r="E4" s="30">
        <v>264430</v>
      </c>
      <c r="F4" s="30">
        <v>249719</v>
      </c>
      <c r="G4" s="30">
        <v>238169</v>
      </c>
      <c r="H4" s="47">
        <v>248077</v>
      </c>
      <c r="I4" s="47">
        <v>260193</v>
      </c>
      <c r="J4" s="47">
        <v>259789</v>
      </c>
      <c r="K4" s="47">
        <v>245613</v>
      </c>
      <c r="L4" s="47">
        <v>249091</v>
      </c>
      <c r="M4" s="47">
        <v>252147</v>
      </c>
      <c r="N4" s="47">
        <v>246890.41107899998</v>
      </c>
      <c r="O4" s="47">
        <v>245251.55912399999</v>
      </c>
      <c r="P4" s="47">
        <v>240312.96077099995</v>
      </c>
    </row>
    <row r="5" spans="2:16" ht="21.95" customHeight="1" x14ac:dyDescent="0.2">
      <c r="B5" s="158" t="s">
        <v>42</v>
      </c>
      <c r="C5" s="159" t="s">
        <v>58</v>
      </c>
      <c r="D5" s="109">
        <v>142733</v>
      </c>
      <c r="E5" s="109">
        <v>142384</v>
      </c>
      <c r="F5" s="109">
        <v>134464</v>
      </c>
      <c r="G5" s="109">
        <v>128245</v>
      </c>
      <c r="H5" s="110">
        <v>133580</v>
      </c>
      <c r="I5" s="110">
        <v>140104</v>
      </c>
      <c r="J5" s="110">
        <v>139886</v>
      </c>
      <c r="K5" s="110">
        <v>132253</v>
      </c>
      <c r="L5" s="110">
        <v>134126</v>
      </c>
      <c r="M5" s="110">
        <v>135771</v>
      </c>
      <c r="N5" s="110">
        <v>132940.99058099999</v>
      </c>
      <c r="O5" s="110">
        <v>132058.53183600001</v>
      </c>
      <c r="P5" s="110">
        <v>129399.28656899997</v>
      </c>
    </row>
    <row r="6" spans="2:16" ht="26.1" customHeight="1" x14ac:dyDescent="0.2"/>
    <row r="7" spans="2:16" ht="21.95" customHeight="1" x14ac:dyDescent="0.2">
      <c r="B7" s="160" t="s">
        <v>103</v>
      </c>
      <c r="C7" s="161" t="s">
        <v>58</v>
      </c>
      <c r="D7" s="111">
        <v>22282.45</v>
      </c>
      <c r="E7" s="111">
        <v>20949.95</v>
      </c>
      <c r="F7" s="111">
        <v>23833.724999999999</v>
      </c>
      <c r="G7" s="111">
        <v>24600.440999999999</v>
      </c>
      <c r="H7" s="111">
        <v>24435.87</v>
      </c>
      <c r="I7" s="112">
        <v>25968.61</v>
      </c>
      <c r="J7" s="112">
        <v>25080.973999999998</v>
      </c>
      <c r="K7" s="112">
        <v>27615.120999999999</v>
      </c>
      <c r="L7" s="112">
        <v>28628.098999999998</v>
      </c>
      <c r="M7" s="112">
        <v>28384.175999999999</v>
      </c>
      <c r="N7" s="112">
        <v>25506.022000000001</v>
      </c>
      <c r="O7" s="112">
        <v>23295.393</v>
      </c>
      <c r="P7" s="112">
        <v>23897.079000000002</v>
      </c>
    </row>
    <row r="8" spans="2:16" ht="21.95" customHeight="1" x14ac:dyDescent="0.2">
      <c r="B8" s="162" t="s">
        <v>104</v>
      </c>
      <c r="C8" s="152" t="s">
        <v>58</v>
      </c>
      <c r="D8" s="8">
        <v>7593.4390000000003</v>
      </c>
      <c r="E8" s="8">
        <v>7983.2690000000002</v>
      </c>
      <c r="F8" s="8">
        <v>9981.9210000000003</v>
      </c>
      <c r="G8" s="8">
        <v>10534.852999999999</v>
      </c>
      <c r="H8" s="8">
        <v>11528.3</v>
      </c>
      <c r="I8" s="56">
        <v>12226.683000000001</v>
      </c>
      <c r="J8" s="56">
        <v>12304.745000000001</v>
      </c>
      <c r="K8" s="56">
        <v>13685.504000000001</v>
      </c>
      <c r="L8" s="56">
        <v>14253.72</v>
      </c>
      <c r="M8" s="56">
        <v>14969.286</v>
      </c>
      <c r="N8" s="56">
        <v>15360.986999999999</v>
      </c>
      <c r="O8" s="56">
        <v>12798.972</v>
      </c>
      <c r="P8" s="56">
        <v>12495.678</v>
      </c>
    </row>
    <row r="9" spans="2:16" ht="21.95" customHeight="1" x14ac:dyDescent="0.2">
      <c r="B9" s="163" t="s">
        <v>105</v>
      </c>
      <c r="C9" s="150" t="s">
        <v>58</v>
      </c>
      <c r="D9" s="9">
        <v>7123.6</v>
      </c>
      <c r="E9" s="9">
        <v>6263.5950000000003</v>
      </c>
      <c r="F9" s="9">
        <v>7419.1909999999998</v>
      </c>
      <c r="G9" s="9">
        <v>7588.8620000000001</v>
      </c>
      <c r="H9" s="9">
        <v>8322.4740000000002</v>
      </c>
      <c r="I9" s="46">
        <v>9477.0339999999997</v>
      </c>
      <c r="J9" s="46">
        <v>8879.5730000000003</v>
      </c>
      <c r="K9" s="46">
        <v>10038.194</v>
      </c>
      <c r="L9" s="46">
        <v>11032.825999999999</v>
      </c>
      <c r="M9" s="46">
        <v>9745.0259999999998</v>
      </c>
      <c r="N9" s="46">
        <v>6410.866</v>
      </c>
      <c r="O9" s="46">
        <v>6390.9759999999997</v>
      </c>
      <c r="P9" s="46">
        <v>6330.6859999999997</v>
      </c>
    </row>
    <row r="10" spans="2:16" ht="21.95" customHeight="1" x14ac:dyDescent="0.2">
      <c r="B10" s="164" t="s">
        <v>106</v>
      </c>
      <c r="C10" s="165" t="s">
        <v>58</v>
      </c>
      <c r="D10" s="79">
        <v>44452.925999999999</v>
      </c>
      <c r="E10" s="79">
        <v>47053.701000000001</v>
      </c>
      <c r="F10" s="79">
        <v>52550.908000000003</v>
      </c>
      <c r="G10" s="79">
        <v>42406.974999999999</v>
      </c>
      <c r="H10" s="80">
        <v>45386.491000000002</v>
      </c>
      <c r="I10" s="80">
        <v>43853.485000000001</v>
      </c>
      <c r="J10" s="80">
        <v>43215.326999999997</v>
      </c>
      <c r="K10" s="80">
        <v>42784.307000000001</v>
      </c>
      <c r="L10" s="80">
        <v>43892.226999999999</v>
      </c>
      <c r="M10" s="80">
        <v>43245.673000000003</v>
      </c>
      <c r="N10" s="80">
        <v>38785.724999999999</v>
      </c>
      <c r="O10" s="80">
        <v>39486.631999999998</v>
      </c>
      <c r="P10" s="80">
        <v>49279.578999999998</v>
      </c>
    </row>
    <row r="11" spans="2:16" ht="21.95" customHeight="1" x14ac:dyDescent="0.2">
      <c r="B11" s="166" t="s">
        <v>107</v>
      </c>
      <c r="C11" s="167" t="s">
        <v>58</v>
      </c>
      <c r="D11" s="113">
        <v>33501.186000000002</v>
      </c>
      <c r="E11" s="113">
        <v>35561.781999999999</v>
      </c>
      <c r="F11" s="113">
        <v>41544.733999999997</v>
      </c>
      <c r="G11" s="113">
        <v>34956.675000000003</v>
      </c>
      <c r="H11" s="114">
        <v>35964.326000000001</v>
      </c>
      <c r="I11" s="114">
        <v>36315.836000000003</v>
      </c>
      <c r="J11" s="114">
        <v>34988.747000000003</v>
      </c>
      <c r="K11" s="114">
        <v>33127.358999999997</v>
      </c>
      <c r="L11" s="114">
        <v>33108.212</v>
      </c>
      <c r="M11" s="114">
        <v>31909.483</v>
      </c>
      <c r="N11" s="114">
        <v>27343.696</v>
      </c>
      <c r="O11" s="114">
        <v>27321.591</v>
      </c>
      <c r="P11" s="114">
        <v>34514.321000000004</v>
      </c>
    </row>
    <row r="12" spans="2:16" ht="12" customHeight="1" x14ac:dyDescent="0.2">
      <c r="B12" s="162"/>
      <c r="C12" s="152"/>
      <c r="D12" s="8"/>
      <c r="E12" s="8"/>
      <c r="F12" s="8"/>
      <c r="G12" s="8"/>
      <c r="H12" s="56"/>
      <c r="I12" s="56"/>
      <c r="J12" s="56"/>
      <c r="K12" s="56"/>
      <c r="L12" s="56"/>
      <c r="M12" s="56"/>
      <c r="N12" s="56"/>
      <c r="O12" s="56"/>
      <c r="P12" s="56"/>
    </row>
    <row r="13" spans="2:16" ht="21.95" customHeight="1" x14ac:dyDescent="0.2">
      <c r="B13" s="168" t="s">
        <v>108</v>
      </c>
      <c r="C13" s="169" t="s">
        <v>58</v>
      </c>
      <c r="D13" s="115">
        <v>68850.721999999994</v>
      </c>
      <c r="E13" s="115">
        <v>78933.463000000003</v>
      </c>
      <c r="F13" s="115">
        <v>93569.312999999995</v>
      </c>
      <c r="G13" s="115">
        <v>79534.834000000003</v>
      </c>
      <c r="H13" s="116">
        <v>77149.123000000007</v>
      </c>
      <c r="I13" s="116">
        <v>70467.55</v>
      </c>
      <c r="J13" s="116">
        <v>69157.149999999994</v>
      </c>
      <c r="K13" s="116">
        <v>70474.398000000001</v>
      </c>
      <c r="L13" s="116">
        <v>64201.428999999996</v>
      </c>
      <c r="M13" s="116">
        <v>65412.936000000002</v>
      </c>
      <c r="N13" s="116">
        <v>64021.235000000001</v>
      </c>
      <c r="O13" s="116">
        <v>75752.464999999997</v>
      </c>
      <c r="P13" s="116">
        <v>78023.342000000004</v>
      </c>
    </row>
    <row r="14" spans="2:16" x14ac:dyDescent="0.2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2:16" x14ac:dyDescent="0.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2:16" x14ac:dyDescent="0.2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O16" s="14" t="s">
        <v>11</v>
      </c>
    </row>
    <row r="17" spans="2:16" x14ac:dyDescent="0.2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2:16" x14ac:dyDescent="0.2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2:16" x14ac:dyDescent="0.2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2:16" x14ac:dyDescent="0.2">
      <c r="B20" s="78"/>
      <c r="C20" s="78"/>
      <c r="D20" s="78"/>
      <c r="E20" s="78"/>
      <c r="F20" s="78"/>
      <c r="G20" s="78"/>
      <c r="L20" s="46"/>
      <c r="M20" s="46"/>
      <c r="N20" s="46"/>
      <c r="O20" s="46"/>
      <c r="P20" s="46"/>
    </row>
    <row r="21" spans="2:16" x14ac:dyDescent="0.2">
      <c r="B21" s="78"/>
      <c r="C21" s="78"/>
      <c r="D21" s="78"/>
      <c r="E21" s="78"/>
      <c r="F21" s="78"/>
      <c r="G21" s="78"/>
      <c r="L21" s="46"/>
      <c r="M21" s="46"/>
      <c r="N21" s="46"/>
      <c r="O21" s="46"/>
      <c r="P21" s="46"/>
    </row>
    <row r="22" spans="2:16" x14ac:dyDescent="0.2">
      <c r="B22" s="78"/>
      <c r="C22" s="78"/>
      <c r="D22" s="78"/>
      <c r="E22" s="78"/>
      <c r="F22" s="78"/>
      <c r="G22" s="78"/>
      <c r="L22" s="46"/>
      <c r="M22" s="46"/>
      <c r="N22" s="46"/>
      <c r="O22" s="46"/>
      <c r="P22" s="46"/>
    </row>
    <row r="23" spans="2:16" x14ac:dyDescent="0.2">
      <c r="B23" s="78"/>
      <c r="C23" s="78"/>
      <c r="D23" s="78"/>
      <c r="E23" s="78"/>
      <c r="F23" s="78"/>
      <c r="G23" s="78"/>
      <c r="L23" s="46"/>
      <c r="M23" s="46"/>
      <c r="N23" s="46"/>
      <c r="O23" s="46"/>
      <c r="P23" s="46"/>
    </row>
    <row r="24" spans="2:16" x14ac:dyDescent="0.2">
      <c r="B24" s="78"/>
      <c r="C24" s="78"/>
      <c r="D24" s="78"/>
      <c r="E24" s="78"/>
      <c r="F24" s="78"/>
      <c r="G24" s="78"/>
      <c r="L24" s="46"/>
      <c r="M24" s="46"/>
      <c r="N24" s="46"/>
      <c r="O24" s="46"/>
      <c r="P24" s="46"/>
    </row>
    <row r="25" spans="2:16" x14ac:dyDescent="0.2">
      <c r="B25" s="78"/>
      <c r="C25" s="78"/>
      <c r="D25" s="78"/>
      <c r="E25" s="78"/>
      <c r="F25" s="78"/>
      <c r="G25" s="78"/>
      <c r="L25" s="46"/>
      <c r="M25" s="46"/>
      <c r="N25" s="46"/>
      <c r="O25" s="46"/>
      <c r="P25" s="46"/>
    </row>
    <row r="26" spans="2:16" x14ac:dyDescent="0.2">
      <c r="B26" s="78"/>
      <c r="C26" s="78"/>
      <c r="D26" s="78"/>
      <c r="E26" s="78"/>
      <c r="F26" s="78"/>
      <c r="G26" s="78"/>
      <c r="L26" s="46"/>
      <c r="M26" s="46"/>
      <c r="N26" s="46"/>
      <c r="O26" s="46"/>
      <c r="P26" s="46"/>
    </row>
    <row r="27" spans="2:16" x14ac:dyDescent="0.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2:16" x14ac:dyDescent="0.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2:16" x14ac:dyDescent="0.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2:16" x14ac:dyDescent="0.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6" x14ac:dyDescent="0.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2:16" x14ac:dyDescent="0.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15" x14ac:dyDescent="0.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8" spans="2:15" x14ac:dyDescent="0.2">
      <c r="M38" s="14"/>
    </row>
  </sheetData>
  <sheetProtection selectLockedCells="1" selectUnlockedCells="1"/>
  <phoneticPr fontId="9" type="noConversion"/>
  <hyperlinks>
    <hyperlink ref="O16" location="ÍNDICE!A1" display="Voltar ao índice"/>
  </hyperlinks>
  <pageMargins left="0.74803149606299213" right="0.74803149606299213" top="0.59055118110236227" bottom="0.39370078740157483" header="0" footer="0"/>
  <pageSetup paperSize="9" scale="92" firstPageNumber="0" orientation="landscape" horizontalDpi="300" verticalDpi="300" r:id="rId1"/>
  <headerFooter alignWithMargins="0"/>
  <ignoredErrors>
    <ignoredError sqref="D2:G2 I2:K2 M2:N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0"/>
  <sheetViews>
    <sheetView showGridLines="0" zoomScaleNormal="100" workbookViewId="0"/>
  </sheetViews>
  <sheetFormatPr defaultRowHeight="12.75" x14ac:dyDescent="0.2"/>
  <cols>
    <col min="1" max="1" width="2.140625" style="2" customWidth="1"/>
    <col min="2" max="2" width="35.28515625" style="2" customWidth="1"/>
    <col min="3" max="3" width="15.7109375" style="2" customWidth="1"/>
    <col min="4" max="16" width="12.7109375" style="2" customWidth="1"/>
    <col min="17" max="16384" width="9.140625" style="2"/>
  </cols>
  <sheetData>
    <row r="1" spans="2:16" ht="29.85" customHeight="1" x14ac:dyDescent="0.2">
      <c r="B1" s="3" t="s">
        <v>39</v>
      </c>
    </row>
    <row r="2" spans="2:16" ht="24.75" customHeight="1" x14ac:dyDescent="0.2">
      <c r="B2" s="4" t="s">
        <v>20</v>
      </c>
      <c r="C2" s="5" t="s">
        <v>2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  <c r="K2" s="7">
        <v>2017</v>
      </c>
      <c r="L2" s="7">
        <v>2018</v>
      </c>
      <c r="M2" s="7">
        <v>2019</v>
      </c>
      <c r="N2" s="7">
        <v>2020</v>
      </c>
      <c r="O2" s="7">
        <v>2021</v>
      </c>
      <c r="P2" s="7" t="s">
        <v>152</v>
      </c>
    </row>
    <row r="3" spans="2:16" ht="21.95" customHeight="1" x14ac:dyDescent="0.2">
      <c r="B3" s="149" t="s">
        <v>158</v>
      </c>
      <c r="C3" s="170" t="s">
        <v>159</v>
      </c>
      <c r="D3" s="22">
        <v>312</v>
      </c>
      <c r="E3" s="22">
        <v>317</v>
      </c>
      <c r="F3" s="22">
        <v>315</v>
      </c>
      <c r="G3" s="22">
        <v>293</v>
      </c>
      <c r="H3" s="22">
        <v>297</v>
      </c>
      <c r="I3" s="22">
        <v>319</v>
      </c>
      <c r="J3" s="22">
        <v>335</v>
      </c>
      <c r="K3" s="22">
        <v>313</v>
      </c>
      <c r="L3" s="22">
        <v>319</v>
      </c>
      <c r="M3" s="22">
        <v>332</v>
      </c>
      <c r="N3" s="22">
        <v>338</v>
      </c>
      <c r="O3" s="22">
        <v>342</v>
      </c>
      <c r="P3" s="22">
        <v>324</v>
      </c>
    </row>
    <row r="4" spans="2:16" ht="21.95" customHeight="1" x14ac:dyDescent="0.2">
      <c r="B4" s="171" t="s">
        <v>49</v>
      </c>
      <c r="C4" s="172" t="s">
        <v>159</v>
      </c>
      <c r="D4" s="32">
        <v>408</v>
      </c>
      <c r="E4" s="32">
        <v>407</v>
      </c>
      <c r="F4" s="32">
        <v>384</v>
      </c>
      <c r="G4" s="32">
        <v>366</v>
      </c>
      <c r="H4" s="32">
        <v>382</v>
      </c>
      <c r="I4" s="32">
        <v>400</v>
      </c>
      <c r="J4" s="32">
        <v>400</v>
      </c>
      <c r="K4" s="32">
        <v>378</v>
      </c>
      <c r="L4" s="32">
        <v>383</v>
      </c>
      <c r="M4" s="32">
        <v>388</v>
      </c>
      <c r="N4" s="32">
        <v>380</v>
      </c>
      <c r="O4" s="32">
        <v>377</v>
      </c>
      <c r="P4" s="32">
        <v>370</v>
      </c>
    </row>
    <row r="5" spans="2:16" ht="21.95" customHeight="1" x14ac:dyDescent="0.2">
      <c r="B5" s="149" t="s">
        <v>160</v>
      </c>
      <c r="C5" s="170" t="s">
        <v>159</v>
      </c>
      <c r="D5" s="22">
        <f>109+130</f>
        <v>239</v>
      </c>
      <c r="E5" s="22">
        <f>106+132</f>
        <v>238</v>
      </c>
      <c r="F5" s="22">
        <f>86+135</f>
        <v>221</v>
      </c>
      <c r="G5" s="22">
        <f>89+152</f>
        <v>241</v>
      </c>
      <c r="H5" s="22">
        <f>99+158</f>
        <v>257</v>
      </c>
      <c r="I5" s="22">
        <f>100+146</f>
        <v>246</v>
      </c>
      <c r="J5" s="22">
        <f>84+129</f>
        <v>213</v>
      </c>
      <c r="K5" s="22">
        <v>210</v>
      </c>
      <c r="L5" s="22">
        <v>210</v>
      </c>
      <c r="M5" s="22">
        <v>199</v>
      </c>
      <c r="N5" s="22">
        <v>180</v>
      </c>
      <c r="O5" s="22">
        <v>183</v>
      </c>
      <c r="P5" s="22">
        <v>201</v>
      </c>
    </row>
    <row r="6" spans="2:16" ht="21.95" customHeight="1" x14ac:dyDescent="0.2">
      <c r="B6" s="171" t="s">
        <v>161</v>
      </c>
      <c r="C6" s="172" t="s">
        <v>159</v>
      </c>
      <c r="D6" s="32">
        <f>13+49</f>
        <v>62</v>
      </c>
      <c r="E6" s="32">
        <f>16+60</f>
        <v>76</v>
      </c>
      <c r="F6" s="32">
        <f>17+66</f>
        <v>83</v>
      </c>
      <c r="G6" s="32">
        <f>16+71</f>
        <v>87</v>
      </c>
      <c r="H6" s="32">
        <f>14+81</f>
        <v>95</v>
      </c>
      <c r="I6" s="32">
        <f>19+76</f>
        <v>95</v>
      </c>
      <c r="J6" s="32">
        <f>19+80</f>
        <v>99</v>
      </c>
      <c r="K6" s="32">
        <f>58+17</f>
        <v>75</v>
      </c>
      <c r="L6" s="32">
        <v>64</v>
      </c>
      <c r="M6" s="32">
        <v>73</v>
      </c>
      <c r="N6" s="32">
        <v>95</v>
      </c>
      <c r="O6" s="32">
        <v>90</v>
      </c>
      <c r="P6" s="32">
        <v>78</v>
      </c>
    </row>
    <row r="7" spans="2:16" ht="21.95" customHeight="1" x14ac:dyDescent="0.2">
      <c r="B7" s="173" t="s">
        <v>21</v>
      </c>
      <c r="C7" s="174" t="s">
        <v>159</v>
      </c>
      <c r="D7" s="22">
        <v>491</v>
      </c>
      <c r="E7" s="22">
        <v>483</v>
      </c>
      <c r="F7" s="22">
        <v>455</v>
      </c>
      <c r="G7" s="22">
        <v>450</v>
      </c>
      <c r="H7" s="22">
        <v>454</v>
      </c>
      <c r="I7" s="22">
        <v>464</v>
      </c>
      <c r="J7" s="22">
        <v>453</v>
      </c>
      <c r="K7" s="22">
        <v>447</v>
      </c>
      <c r="L7" s="22">
        <v>460</v>
      </c>
      <c r="M7" s="22">
        <v>460</v>
      </c>
      <c r="N7" s="22">
        <v>423</v>
      </c>
      <c r="O7" s="22">
        <v>435</v>
      </c>
      <c r="P7" s="22">
        <v>442</v>
      </c>
    </row>
    <row r="8" spans="2:16" ht="21.95" customHeight="1" x14ac:dyDescent="0.2">
      <c r="B8" s="175" t="s">
        <v>22</v>
      </c>
      <c r="C8" s="176" t="s">
        <v>23</v>
      </c>
      <c r="D8" s="36">
        <v>46.4</v>
      </c>
      <c r="E8" s="36">
        <v>45.7</v>
      </c>
      <c r="F8" s="36">
        <v>43.3</v>
      </c>
      <c r="G8" s="36">
        <v>43</v>
      </c>
      <c r="H8" s="36">
        <v>43.6</v>
      </c>
      <c r="I8" s="36">
        <v>44.8</v>
      </c>
      <c r="J8" s="36">
        <v>43.9</v>
      </c>
      <c r="K8" s="36">
        <v>43.4</v>
      </c>
      <c r="L8" s="36">
        <v>44.7</v>
      </c>
      <c r="M8" s="36">
        <v>44.7</v>
      </c>
      <c r="N8" s="36">
        <v>40.700000000000003</v>
      </c>
      <c r="O8" s="36">
        <v>41.8</v>
      </c>
      <c r="P8" s="36">
        <v>42.5</v>
      </c>
    </row>
    <row r="9" spans="2:16" ht="21.95" customHeight="1" x14ac:dyDescent="0.2">
      <c r="B9" s="177" t="s">
        <v>24</v>
      </c>
      <c r="C9" s="178" t="s">
        <v>25</v>
      </c>
      <c r="D9" s="35">
        <v>63.5</v>
      </c>
      <c r="E9" s="35">
        <v>65.599999999999994</v>
      </c>
      <c r="F9" s="35">
        <v>69.2</v>
      </c>
      <c r="G9" s="35">
        <v>65.099999999999994</v>
      </c>
      <c r="H9" s="35">
        <v>65.400000000000006</v>
      </c>
      <c r="I9" s="35">
        <v>68.8</v>
      </c>
      <c r="J9" s="35">
        <v>74</v>
      </c>
      <c r="K9" s="35">
        <v>70</v>
      </c>
      <c r="L9" s="35">
        <v>69.3</v>
      </c>
      <c r="M9" s="35">
        <v>72.2</v>
      </c>
      <c r="N9" s="35">
        <v>79.900000000000006</v>
      </c>
      <c r="O9" s="35">
        <v>78.599999999999994</v>
      </c>
      <c r="P9" s="35">
        <v>73.3</v>
      </c>
    </row>
    <row r="10" spans="2:16" ht="15.75" customHeight="1" x14ac:dyDescent="0.2">
      <c r="B10" s="49" t="s">
        <v>64</v>
      </c>
    </row>
    <row r="11" spans="2:16" ht="15" customHeight="1" x14ac:dyDescent="0.2">
      <c r="B11" s="49" t="s">
        <v>65</v>
      </c>
    </row>
    <row r="12" spans="2:16" ht="15" customHeight="1" x14ac:dyDescent="0.2">
      <c r="B12" s="12" t="s">
        <v>55</v>
      </c>
      <c r="O12" s="14" t="s">
        <v>11</v>
      </c>
    </row>
    <row r="14" spans="2:16" x14ac:dyDescent="0.2">
      <c r="B14"/>
      <c r="C14"/>
    </row>
    <row r="15" spans="2:16" x14ac:dyDescent="0.2">
      <c r="B15"/>
      <c r="C15"/>
    </row>
    <row r="16" spans="2:16" x14ac:dyDescent="0.2">
      <c r="B16"/>
      <c r="C16"/>
    </row>
    <row r="17" spans="2:3" x14ac:dyDescent="0.2">
      <c r="B17"/>
      <c r="C17"/>
    </row>
    <row r="18" spans="2:3" ht="18" customHeight="1" x14ac:dyDescent="0.2">
      <c r="B18"/>
      <c r="C18"/>
    </row>
    <row r="19" spans="2:3" ht="18" customHeight="1" x14ac:dyDescent="0.2">
      <c r="B19"/>
      <c r="C19"/>
    </row>
    <row r="20" spans="2:3" x14ac:dyDescent="0.2">
      <c r="B20"/>
      <c r="C20"/>
    </row>
  </sheetData>
  <sheetProtection selectLockedCells="1" selectUnlockedCells="1"/>
  <phoneticPr fontId="9" type="noConversion"/>
  <hyperlinks>
    <hyperlink ref="O12" location="ÍNDICE!A1" display="Voltar ao índice"/>
  </hyperlinks>
  <pageMargins left="0.57013888888888886" right="0.3" top="0.98402777777777772" bottom="0.98402777777777772" header="0.51180555555555551" footer="0.51180555555555551"/>
  <pageSetup paperSize="9" scale="82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0"/>
  <sheetViews>
    <sheetView showGridLines="0" zoomScaleNormal="100" workbookViewId="0"/>
  </sheetViews>
  <sheetFormatPr defaultRowHeight="12.75" x14ac:dyDescent="0.2"/>
  <cols>
    <col min="1" max="1" width="2.28515625" style="2" customWidth="1"/>
    <col min="2" max="2" width="39.28515625" style="2" customWidth="1"/>
    <col min="3" max="3" width="9.85546875" style="2" customWidth="1"/>
    <col min="4" max="16" width="12.7109375" style="2" customWidth="1"/>
    <col min="17" max="16384" width="9.140625" style="2"/>
  </cols>
  <sheetData>
    <row r="1" spans="2:18" ht="30" customHeight="1" x14ac:dyDescent="0.2">
      <c r="B1" s="3" t="s">
        <v>133</v>
      </c>
    </row>
    <row r="2" spans="2:18" ht="29.85" customHeight="1" x14ac:dyDescent="0.2">
      <c r="B2" s="54" t="s">
        <v>20</v>
      </c>
      <c r="C2" s="55" t="s">
        <v>2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  <c r="K2" s="7">
        <v>2017</v>
      </c>
      <c r="L2" s="7">
        <v>2018</v>
      </c>
      <c r="M2" s="7">
        <v>2019</v>
      </c>
      <c r="N2" s="7">
        <v>2020</v>
      </c>
      <c r="O2" s="7">
        <v>2021</v>
      </c>
      <c r="P2" s="7">
        <v>2022</v>
      </c>
    </row>
    <row r="3" spans="2:18" ht="21.95" customHeight="1" x14ac:dyDescent="0.2">
      <c r="B3" s="28" t="s">
        <v>109</v>
      </c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2:18" ht="21.95" customHeight="1" x14ac:dyDescent="0.2">
      <c r="B4" s="179" t="s">
        <v>27</v>
      </c>
      <c r="C4" s="180" t="s">
        <v>58</v>
      </c>
      <c r="D4" s="90">
        <v>265076</v>
      </c>
      <c r="E4" s="90">
        <v>264430</v>
      </c>
      <c r="F4" s="90">
        <v>249719</v>
      </c>
      <c r="G4" s="90">
        <v>238169</v>
      </c>
      <c r="H4" s="90">
        <v>248077</v>
      </c>
      <c r="I4" s="90">
        <v>260193</v>
      </c>
      <c r="J4" s="90">
        <v>259789</v>
      </c>
      <c r="K4" s="90">
        <v>245613</v>
      </c>
      <c r="L4" s="90">
        <v>249091</v>
      </c>
      <c r="M4" s="90">
        <v>252147</v>
      </c>
      <c r="N4" s="90">
        <v>246890.41107899998</v>
      </c>
      <c r="O4" s="90">
        <v>245251.55912399999</v>
      </c>
      <c r="P4" s="90">
        <v>240312.96077099995</v>
      </c>
    </row>
    <row r="5" spans="2:18" ht="21.95" customHeight="1" x14ac:dyDescent="0.2">
      <c r="B5" s="181" t="s">
        <v>56</v>
      </c>
      <c r="C5" s="182" t="s">
        <v>58</v>
      </c>
      <c r="D5" s="44">
        <v>0.26</v>
      </c>
      <c r="E5" s="44">
        <v>4.9219999999999997</v>
      </c>
      <c r="F5" s="44">
        <v>4.766</v>
      </c>
      <c r="G5" s="44">
        <v>0</v>
      </c>
      <c r="H5" s="44">
        <v>15</v>
      </c>
      <c r="I5" s="44">
        <v>1.6</v>
      </c>
      <c r="J5" s="44">
        <v>0.25600000000000001</v>
      </c>
      <c r="K5" s="44">
        <v>2.2400000000000002</v>
      </c>
      <c r="L5" s="44">
        <v>1.3120000000000001</v>
      </c>
      <c r="M5" s="44">
        <v>1.726</v>
      </c>
      <c r="N5" s="44">
        <v>0.114</v>
      </c>
      <c r="O5" s="44"/>
      <c r="P5" s="44"/>
    </row>
    <row r="6" spans="2:18" ht="21.95" customHeight="1" x14ac:dyDescent="0.2">
      <c r="B6" s="183" t="s">
        <v>26</v>
      </c>
      <c r="C6" s="184" t="s">
        <v>25</v>
      </c>
      <c r="D6" s="91">
        <f t="shared" ref="D6:N6" si="0">D5/D4*100</f>
        <v>9.8085077487211221E-5</v>
      </c>
      <c r="E6" s="92">
        <f t="shared" si="0"/>
        <v>1.8613621752448662E-3</v>
      </c>
      <c r="F6" s="92">
        <f t="shared" si="0"/>
        <v>1.9085452048102068E-3</v>
      </c>
      <c r="G6" s="92">
        <f t="shared" si="0"/>
        <v>0</v>
      </c>
      <c r="H6" s="92">
        <f t="shared" si="0"/>
        <v>6.0465097530202315E-3</v>
      </c>
      <c r="I6" s="92">
        <f t="shared" si="0"/>
        <v>6.1492814948903318E-4</v>
      </c>
      <c r="J6" s="93">
        <f t="shared" si="0"/>
        <v>9.8541508685895087E-5</v>
      </c>
      <c r="K6" s="92">
        <f t="shared" si="0"/>
        <v>9.1200384344476888E-4</v>
      </c>
      <c r="L6" s="92">
        <f t="shared" si="0"/>
        <v>5.2671513623535175E-4</v>
      </c>
      <c r="M6" s="92">
        <f t="shared" si="0"/>
        <v>6.8452133081099513E-4</v>
      </c>
      <c r="N6" s="94">
        <f t="shared" si="0"/>
        <v>4.6174332774520873E-5</v>
      </c>
      <c r="O6" s="94"/>
      <c r="P6" s="94"/>
    </row>
    <row r="7" spans="2:18" x14ac:dyDescent="0.2">
      <c r="B7" s="23"/>
    </row>
    <row r="9" spans="2:18" x14ac:dyDescent="0.2">
      <c r="R9" s="14" t="s">
        <v>11</v>
      </c>
    </row>
    <row r="10" spans="2:18" ht="29.85" customHeight="1" x14ac:dyDescent="0.2">
      <c r="B10" s="28" t="s">
        <v>131</v>
      </c>
      <c r="C10" s="72"/>
      <c r="D10" s="72"/>
      <c r="E10" s="72"/>
    </row>
    <row r="11" spans="2:18" ht="21.95" customHeight="1" x14ac:dyDescent="0.2">
      <c r="B11" s="185" t="s">
        <v>27</v>
      </c>
      <c r="C11" s="186" t="s">
        <v>58</v>
      </c>
      <c r="D11" s="95">
        <v>7593.4390000000003</v>
      </c>
      <c r="E11" s="96">
        <v>7983.2690000000002</v>
      </c>
      <c r="F11" s="96">
        <v>9981.9210000000003</v>
      </c>
      <c r="G11" s="96">
        <v>10534.852999999999</v>
      </c>
      <c r="H11" s="96">
        <v>11528.3</v>
      </c>
      <c r="I11" s="96">
        <v>12226.683000000001</v>
      </c>
      <c r="J11" s="96">
        <v>12304.745000000001</v>
      </c>
      <c r="K11" s="96">
        <v>13685.504000000001</v>
      </c>
      <c r="L11" s="96">
        <v>14253.72</v>
      </c>
      <c r="M11" s="96">
        <v>14969.286</v>
      </c>
      <c r="N11" s="96">
        <v>15360.986999999999</v>
      </c>
      <c r="O11" s="96">
        <v>12798.972</v>
      </c>
      <c r="P11" s="96">
        <v>12495.678</v>
      </c>
    </row>
    <row r="12" spans="2:18" ht="21.95" customHeight="1" x14ac:dyDescent="0.2">
      <c r="B12" s="187" t="s">
        <v>112</v>
      </c>
      <c r="C12" s="188" t="s">
        <v>58</v>
      </c>
      <c r="D12" s="86">
        <v>17.518999999999998</v>
      </c>
      <c r="E12" s="86">
        <v>78.941999999999993</v>
      </c>
      <c r="F12" s="86">
        <v>39.969099999999997</v>
      </c>
      <c r="G12" s="86">
        <v>27.36</v>
      </c>
      <c r="H12" s="86">
        <v>15.46</v>
      </c>
      <c r="I12" s="86">
        <v>17.122199999999999</v>
      </c>
      <c r="J12" s="86">
        <v>10.885999999999999</v>
      </c>
      <c r="K12" s="86">
        <v>5.4880000000000004</v>
      </c>
      <c r="L12" s="86">
        <v>29.064</v>
      </c>
      <c r="M12" s="86">
        <v>36.213900000000002</v>
      </c>
      <c r="N12" s="99">
        <v>29.66525</v>
      </c>
      <c r="O12" s="99"/>
      <c r="P12" s="99"/>
    </row>
    <row r="13" spans="2:18" ht="21.95" customHeight="1" x14ac:dyDescent="0.2">
      <c r="B13" s="189" t="s">
        <v>26</v>
      </c>
      <c r="C13" s="190" t="s">
        <v>25</v>
      </c>
      <c r="D13" s="97">
        <f t="shared" ref="D13:N13" si="1">D12/D11*100</f>
        <v>0.23071232942017439</v>
      </c>
      <c r="E13" s="97">
        <f t="shared" si="1"/>
        <v>0.98884304161615988</v>
      </c>
      <c r="F13" s="97">
        <f t="shared" si="1"/>
        <v>0.40041491011599867</v>
      </c>
      <c r="G13" s="97">
        <f t="shared" si="1"/>
        <v>0.25970936661384836</v>
      </c>
      <c r="H13" s="97">
        <f t="shared" si="1"/>
        <v>0.13410476826591955</v>
      </c>
      <c r="I13" s="97">
        <f t="shared" si="1"/>
        <v>0.14003961663191888</v>
      </c>
      <c r="J13" s="97">
        <f t="shared" si="1"/>
        <v>8.8469935784934978E-2</v>
      </c>
      <c r="K13" s="98">
        <f t="shared" si="1"/>
        <v>4.0100824931255732E-2</v>
      </c>
      <c r="L13" s="97">
        <f t="shared" si="1"/>
        <v>0.20390466488748202</v>
      </c>
      <c r="M13" s="97">
        <f t="shared" si="1"/>
        <v>0.24192135817299507</v>
      </c>
      <c r="N13" s="97">
        <f t="shared" si="1"/>
        <v>0.19312072850527121</v>
      </c>
      <c r="O13" s="97"/>
      <c r="P13" s="97"/>
    </row>
    <row r="14" spans="2:18" x14ac:dyDescent="0.2">
      <c r="B14" s="87"/>
    </row>
    <row r="18" spans="2:16" ht="29.85" customHeight="1" x14ac:dyDescent="0.2">
      <c r="B18" s="28" t="s">
        <v>132</v>
      </c>
      <c r="C18" s="72"/>
      <c r="D18" s="72"/>
      <c r="E18" s="72"/>
    </row>
    <row r="19" spans="2:16" ht="21.95" customHeight="1" x14ac:dyDescent="0.2">
      <c r="B19" s="185" t="s">
        <v>113</v>
      </c>
      <c r="C19" s="186" t="s">
        <v>58</v>
      </c>
      <c r="D19" s="95">
        <v>68850.721999999994</v>
      </c>
      <c r="E19" s="96">
        <v>78933.463000000003</v>
      </c>
      <c r="F19" s="96">
        <v>93569.312999999995</v>
      </c>
      <c r="G19" s="96">
        <v>79534.834000000003</v>
      </c>
      <c r="H19" s="96">
        <v>77149.123000000007</v>
      </c>
      <c r="I19" s="96">
        <v>70467.55</v>
      </c>
      <c r="J19" s="96">
        <v>69157.149999999994</v>
      </c>
      <c r="K19" s="96">
        <v>70474.398000000001</v>
      </c>
      <c r="L19" s="96">
        <v>64201.428999999996</v>
      </c>
      <c r="M19" s="96">
        <v>65412.936000000002</v>
      </c>
      <c r="N19" s="96">
        <v>64021.235000000001</v>
      </c>
      <c r="O19" s="96">
        <v>75752.464999999997</v>
      </c>
      <c r="P19" s="96">
        <v>78023.342000000004</v>
      </c>
    </row>
    <row r="20" spans="2:16" ht="21.95" customHeight="1" x14ac:dyDescent="0.2">
      <c r="B20" s="187" t="s">
        <v>130</v>
      </c>
      <c r="C20" s="188" t="s">
        <v>58</v>
      </c>
      <c r="D20" s="99">
        <v>607.19003999999995</v>
      </c>
      <c r="E20" s="99">
        <v>614.92843999999991</v>
      </c>
      <c r="F20" s="99">
        <v>693.02041999999994</v>
      </c>
      <c r="G20" s="99">
        <v>714.88499999999999</v>
      </c>
      <c r="H20" s="99">
        <v>620.32299999999998</v>
      </c>
      <c r="I20" s="99">
        <v>605.91199999999992</v>
      </c>
      <c r="J20" s="99">
        <v>541.42200000000003</v>
      </c>
      <c r="K20" s="99">
        <v>679.19099999999992</v>
      </c>
      <c r="L20" s="99">
        <v>922.80700000000002</v>
      </c>
      <c r="M20" s="99">
        <v>996.95240000000013</v>
      </c>
      <c r="N20" s="99">
        <v>1210.605</v>
      </c>
      <c r="O20" s="99"/>
      <c r="P20" s="99"/>
    </row>
    <row r="21" spans="2:16" ht="21.95" customHeight="1" x14ac:dyDescent="0.2">
      <c r="B21" s="187" t="s">
        <v>114</v>
      </c>
      <c r="C21" s="188" t="s">
        <v>58</v>
      </c>
      <c r="D21" s="86">
        <v>76.073039999999921</v>
      </c>
      <c r="E21" s="86">
        <v>90.125439999999941</v>
      </c>
      <c r="F21" s="86">
        <v>65.717520000000022</v>
      </c>
      <c r="G21" s="86">
        <v>59.475000000000023</v>
      </c>
      <c r="H21" s="86">
        <v>25.783000000000001</v>
      </c>
      <c r="I21" s="86">
        <v>36.216199999999951</v>
      </c>
      <c r="J21" s="86">
        <v>19.425000000000001</v>
      </c>
      <c r="K21" s="86">
        <v>30.588000000000001</v>
      </c>
      <c r="L21" s="86">
        <v>38.871000000000002</v>
      </c>
      <c r="M21" s="86">
        <v>50.166300000000049</v>
      </c>
      <c r="N21" s="99">
        <v>51.270249999999997</v>
      </c>
      <c r="O21" s="99"/>
      <c r="P21" s="99"/>
    </row>
    <row r="22" spans="2:16" ht="21.95" customHeight="1" x14ac:dyDescent="0.2">
      <c r="B22" s="189" t="s">
        <v>26</v>
      </c>
      <c r="C22" s="190" t="s">
        <v>25</v>
      </c>
      <c r="D22" s="97">
        <f>D20/D19*100</f>
        <v>0.88189349706456233</v>
      </c>
      <c r="E22" s="97">
        <f t="shared" ref="E22:N22" si="2">E20/E19*100</f>
        <v>0.77904657496149621</v>
      </c>
      <c r="F22" s="97">
        <f t="shared" si="2"/>
        <v>0.74064925538140902</v>
      </c>
      <c r="G22" s="97">
        <f t="shared" si="2"/>
        <v>0.89883257944563</v>
      </c>
      <c r="H22" s="97">
        <f t="shared" si="2"/>
        <v>0.80405709861406971</v>
      </c>
      <c r="I22" s="97">
        <f t="shared" si="2"/>
        <v>0.85984541821022575</v>
      </c>
      <c r="J22" s="97">
        <f t="shared" si="2"/>
        <v>0.7828865128189928</v>
      </c>
      <c r="K22" s="98">
        <f t="shared" si="2"/>
        <v>0.96374147105165753</v>
      </c>
      <c r="L22" s="97">
        <f t="shared" si="2"/>
        <v>1.4373620873765911</v>
      </c>
      <c r="M22" s="97">
        <f t="shared" si="2"/>
        <v>1.5240905866081293</v>
      </c>
      <c r="N22" s="97">
        <f t="shared" si="2"/>
        <v>1.8909429035537975</v>
      </c>
      <c r="O22" s="97"/>
      <c r="P22" s="97"/>
    </row>
    <row r="23" spans="2:16" x14ac:dyDescent="0.2">
      <c r="B23" s="87"/>
    </row>
    <row r="33" spans="2:16" x14ac:dyDescent="0.2"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72"/>
      <c r="P33" s="72"/>
    </row>
    <row r="34" spans="2:16" ht="21.95" customHeight="1" x14ac:dyDescent="0.2">
      <c r="O34" s="72"/>
      <c r="P34" s="72"/>
    </row>
    <row r="35" spans="2:16" ht="21.95" customHeight="1" x14ac:dyDescent="0.2">
      <c r="B35" s="72"/>
      <c r="C35" s="72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72"/>
      <c r="P35" s="72"/>
    </row>
    <row r="36" spans="2:16" x14ac:dyDescent="0.2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2:16" x14ac:dyDescent="0.2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9" spans="2:16" x14ac:dyDescent="0.2"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2:16" x14ac:dyDescent="0.2">
      <c r="B40" s="72"/>
      <c r="C40" s="72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</sheetData>
  <sheetProtection selectLockedCells="1" selectUnlockedCells="1"/>
  <phoneticPr fontId="9" type="noConversion"/>
  <hyperlinks>
    <hyperlink ref="R9" location="ÍNDICE!A1" display="Voltar ao índice"/>
  </hyperlinks>
  <pageMargins left="0.74803149606299213" right="0.74803149606299213" top="0.98425196850393704" bottom="0.98425196850393704" header="0" footer="0.11811023622047245"/>
  <pageSetup paperSize="9" scale="36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1</vt:i4>
      </vt:variant>
    </vt:vector>
  </HeadingPairs>
  <TitlesOfParts>
    <vt:vector size="1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2019-07-03T10:03:29Z</cp:lastPrinted>
  <dcterms:created xsi:type="dcterms:W3CDTF">2011-10-13T13:57:47Z</dcterms:created>
  <dcterms:modified xsi:type="dcterms:W3CDTF">2023-10-17T09:34:07Z</dcterms:modified>
</cp:coreProperties>
</file>