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Frutos\"/>
    </mc:Choice>
  </mc:AlternateContent>
  <bookViews>
    <workbookView xWindow="11355" yWindow="135" windowWidth="8595" windowHeight="7710" tabRatio="351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7" r:id="rId6"/>
    <sheet name="6" sheetId="8" r:id="rId7"/>
  </sheets>
  <definedNames>
    <definedName name="_xlnm.Print_Area" localSheetId="1">'1'!$B$1:$M$22</definedName>
    <definedName name="_xlnm.Print_Area" localSheetId="5">'5'!$B$1:$F$8</definedName>
  </definedNames>
  <calcPr calcId="152511"/>
</workbook>
</file>

<file path=xl/calcChain.xml><?xml version="1.0" encoding="utf-8"?>
<calcChain xmlns="http://schemas.openxmlformats.org/spreadsheetml/2006/main">
  <c r="H19" i="4" l="1"/>
  <c r="G19" i="4"/>
  <c r="G8" i="4" l="1"/>
  <c r="P5" i="5"/>
  <c r="O5" i="5"/>
  <c r="N5" i="5"/>
  <c r="M5" i="5"/>
  <c r="L5" i="5"/>
  <c r="K5" i="5"/>
  <c r="J5" i="5"/>
  <c r="I5" i="5"/>
  <c r="H5" i="5"/>
  <c r="G5" i="5"/>
  <c r="F5" i="5"/>
  <c r="E5" i="5"/>
  <c r="Q56" i="2"/>
  <c r="Q60" i="2" s="1"/>
  <c r="Q55" i="2"/>
  <c r="Q59" i="2" s="1"/>
  <c r="P8" i="8" l="1"/>
  <c r="P10" i="8" s="1"/>
  <c r="P7" i="8"/>
  <c r="Q14" i="3"/>
  <c r="Q11" i="3"/>
  <c r="Q8" i="3"/>
  <c r="Q5" i="3"/>
  <c r="Q21" i="2"/>
  <c r="Q20" i="2"/>
  <c r="Q18" i="2"/>
  <c r="Q15" i="2"/>
  <c r="Q11" i="2"/>
  <c r="Q10" i="2"/>
  <c r="Q8" i="2"/>
  <c r="Q5" i="2"/>
  <c r="P9" i="8" l="1"/>
  <c r="H8" i="4"/>
  <c r="D8" i="4"/>
  <c r="C8" i="4"/>
  <c r="K19" i="4"/>
  <c r="L19" i="4"/>
  <c r="P56" i="2"/>
  <c r="P60" i="2" s="1"/>
  <c r="P55" i="2"/>
  <c r="P59" i="2" s="1"/>
  <c r="N5" i="7"/>
  <c r="O8" i="8" l="1"/>
  <c r="O9" i="8" s="1"/>
  <c r="O7" i="8"/>
  <c r="P14" i="3"/>
  <c r="P11" i="3"/>
  <c r="P8" i="3"/>
  <c r="P5" i="3"/>
  <c r="P21" i="2"/>
  <c r="P20" i="2"/>
  <c r="P18" i="2"/>
  <c r="P15" i="2"/>
  <c r="P11" i="2"/>
  <c r="P10" i="2"/>
  <c r="P8" i="2"/>
  <c r="P5" i="2"/>
  <c r="O10" i="8" l="1"/>
  <c r="N8" i="8"/>
  <c r="N9" i="8" s="1"/>
  <c r="N7" i="8"/>
  <c r="N10" i="8" l="1"/>
  <c r="M5" i="7" l="1"/>
  <c r="M8" i="8"/>
  <c r="M10" i="8" s="1"/>
  <c r="M7" i="8"/>
  <c r="O14" i="3"/>
  <c r="O11" i="3"/>
  <c r="O8" i="3"/>
  <c r="O5" i="3"/>
  <c r="O56" i="2"/>
  <c r="O60" i="2" s="1"/>
  <c r="O55" i="2"/>
  <c r="O59" i="2" s="1"/>
  <c r="O21" i="2"/>
  <c r="O20" i="2"/>
  <c r="O18" i="2"/>
  <c r="O15" i="2"/>
  <c r="O11" i="2"/>
  <c r="O10" i="2"/>
  <c r="O8" i="2"/>
  <c r="O5" i="2"/>
  <c r="M9" i="8" l="1"/>
  <c r="E56" i="2" l="1"/>
  <c r="E55" i="2"/>
  <c r="E59" i="2" s="1"/>
  <c r="L5" i="7" l="1"/>
  <c r="L8" i="4" l="1"/>
  <c r="K8" i="4"/>
  <c r="N14" i="3"/>
  <c r="N11" i="3"/>
  <c r="N8" i="3"/>
  <c r="N5" i="3"/>
  <c r="N56" i="2"/>
  <c r="N60" i="2" s="1"/>
  <c r="N55" i="2"/>
  <c r="N59" i="2" s="1"/>
  <c r="N21" i="2"/>
  <c r="N20" i="2"/>
  <c r="N18" i="2"/>
  <c r="N15" i="2"/>
  <c r="N11" i="2"/>
  <c r="N10" i="2"/>
  <c r="N8" i="2"/>
  <c r="N5" i="2"/>
  <c r="M56" i="2" l="1"/>
  <c r="M60" i="2" s="1"/>
  <c r="M55" i="2"/>
  <c r="M59" i="2" s="1"/>
  <c r="K15" i="2"/>
  <c r="K5" i="7" l="1"/>
  <c r="L8" i="8" l="1"/>
  <c r="L9" i="8" s="1"/>
  <c r="L7" i="8"/>
  <c r="L5" i="3"/>
  <c r="M14" i="3"/>
  <c r="M11" i="3"/>
  <c r="M8" i="3"/>
  <c r="M5" i="3"/>
  <c r="M21" i="2"/>
  <c r="M20" i="2"/>
  <c r="M18" i="2"/>
  <c r="M15" i="2"/>
  <c r="M11" i="2"/>
  <c r="M10" i="2"/>
  <c r="M8" i="2"/>
  <c r="M5" i="2"/>
  <c r="L10" i="8" l="1"/>
  <c r="L56" i="2" l="1"/>
  <c r="L60" i="2" s="1"/>
  <c r="K56" i="2"/>
  <c r="K60" i="2" s="1"/>
  <c r="J56" i="2"/>
  <c r="J60" i="2" s="1"/>
  <c r="I56" i="2"/>
  <c r="I60" i="2" s="1"/>
  <c r="H56" i="2"/>
  <c r="H60" i="2" s="1"/>
  <c r="G56" i="2"/>
  <c r="G60" i="2" s="1"/>
  <c r="F56" i="2"/>
  <c r="F60" i="2" s="1"/>
  <c r="E60" i="2"/>
  <c r="L55" i="2"/>
  <c r="L59" i="2" s="1"/>
  <c r="K55" i="2"/>
  <c r="K59" i="2" s="1"/>
  <c r="J55" i="2"/>
  <c r="J59" i="2" s="1"/>
  <c r="I55" i="2"/>
  <c r="I59" i="2" s="1"/>
  <c r="H55" i="2"/>
  <c r="H59" i="2" s="1"/>
  <c r="G55" i="2"/>
  <c r="G59" i="2" s="1"/>
  <c r="F55" i="2"/>
  <c r="F59" i="2" s="1"/>
  <c r="D5" i="5"/>
  <c r="J5" i="7"/>
  <c r="K8" i="8" l="1"/>
  <c r="K9" i="8" s="1"/>
  <c r="K7" i="8"/>
  <c r="L14" i="3"/>
  <c r="L11" i="3"/>
  <c r="L8" i="3"/>
  <c r="L21" i="2"/>
  <c r="L20" i="2"/>
  <c r="L18" i="2"/>
  <c r="L15" i="2"/>
  <c r="L11" i="2"/>
  <c r="L10" i="2"/>
  <c r="L8" i="2"/>
  <c r="L5" i="2"/>
  <c r="K10" i="8" l="1"/>
  <c r="K14" i="3"/>
  <c r="K11" i="3"/>
  <c r="K8" i="3"/>
  <c r="K5" i="3"/>
  <c r="I5" i="7"/>
  <c r="H5" i="7"/>
  <c r="G5" i="7"/>
  <c r="J8" i="8" l="1"/>
  <c r="J10" i="8" s="1"/>
  <c r="I8" i="8"/>
  <c r="I9" i="8" s="1"/>
  <c r="J7" i="8"/>
  <c r="I7" i="8"/>
  <c r="K21" i="2"/>
  <c r="K20" i="2"/>
  <c r="K18" i="2"/>
  <c r="K11" i="2"/>
  <c r="K10" i="2"/>
  <c r="K8" i="2"/>
  <c r="K5" i="2"/>
  <c r="J9" i="8" l="1"/>
  <c r="I10" i="8"/>
  <c r="E8" i="8"/>
  <c r="E9" i="8" s="1"/>
  <c r="I8" i="2" l="1"/>
  <c r="J14" i="3" l="1"/>
  <c r="I14" i="3"/>
  <c r="H14" i="3"/>
  <c r="G14" i="3"/>
  <c r="F14" i="3"/>
  <c r="E14" i="3"/>
  <c r="J11" i="3"/>
  <c r="I11" i="3"/>
  <c r="H11" i="3"/>
  <c r="G11" i="3"/>
  <c r="F11" i="3"/>
  <c r="E11" i="3"/>
  <c r="H8" i="8" l="1"/>
  <c r="H9" i="8" s="1"/>
  <c r="H7" i="8"/>
  <c r="J8" i="3"/>
  <c r="J5" i="3"/>
  <c r="I8" i="3"/>
  <c r="I5" i="3"/>
  <c r="H10" i="8" l="1"/>
  <c r="J21" i="2"/>
  <c r="J20" i="2"/>
  <c r="J18" i="2"/>
  <c r="J15" i="2"/>
  <c r="J11" i="2"/>
  <c r="J10" i="2"/>
  <c r="J8" i="2"/>
  <c r="J5" i="2"/>
  <c r="I21" i="2"/>
  <c r="I20" i="2"/>
  <c r="I18" i="2"/>
  <c r="I15" i="2"/>
  <c r="I11" i="2"/>
  <c r="I10" i="2"/>
  <c r="F5" i="7" l="1"/>
  <c r="H5" i="3" l="1"/>
  <c r="G5" i="3"/>
  <c r="F5" i="3"/>
  <c r="E5" i="3"/>
  <c r="E5" i="7" l="1"/>
  <c r="D5" i="7"/>
  <c r="G8" i="8" l="1"/>
  <c r="G10" i="8" s="1"/>
  <c r="G7" i="8"/>
  <c r="H8" i="3"/>
  <c r="H21" i="2"/>
  <c r="H20" i="2"/>
  <c r="H18" i="2"/>
  <c r="H15" i="2"/>
  <c r="H11" i="2"/>
  <c r="H10" i="2"/>
  <c r="H8" i="2"/>
  <c r="H5" i="2"/>
  <c r="G9" i="8" l="1"/>
  <c r="F8" i="8"/>
  <c r="F7" i="8"/>
  <c r="O8" i="4"/>
  <c r="G8" i="3"/>
  <c r="G21" i="2"/>
  <c r="G20" i="2"/>
  <c r="G18" i="2"/>
  <c r="G15" i="2"/>
  <c r="G11" i="2"/>
  <c r="G10" i="2"/>
  <c r="G8" i="2"/>
  <c r="G5" i="2"/>
  <c r="F21" i="2"/>
  <c r="E21" i="2"/>
  <c r="F20" i="2"/>
  <c r="E20" i="2"/>
  <c r="F11" i="2"/>
  <c r="E11" i="2"/>
  <c r="F10" i="2"/>
  <c r="E10" i="2"/>
  <c r="D8" i="8"/>
  <c r="D10" i="8" s="1"/>
  <c r="D7" i="8"/>
  <c r="E8" i="3"/>
  <c r="F18" i="2"/>
  <c r="F15" i="2"/>
  <c r="F8" i="2"/>
  <c r="F5" i="2"/>
  <c r="F8" i="3"/>
  <c r="E18" i="2"/>
  <c r="E15" i="2"/>
  <c r="E8" i="2"/>
  <c r="E5" i="2"/>
  <c r="E10" i="8"/>
  <c r="E7" i="8"/>
  <c r="P8" i="4"/>
  <c r="F10" i="8" l="1"/>
  <c r="F9" i="8"/>
  <c r="D9" i="8"/>
  <c r="O19" i="4"/>
  <c r="P19" i="4"/>
</calcChain>
</file>

<file path=xl/sharedStrings.xml><?xml version="1.0" encoding="utf-8"?>
<sst xmlns="http://schemas.openxmlformats.org/spreadsheetml/2006/main" count="191" uniqueCount="84">
  <si>
    <t>1. Comércio Internacional</t>
  </si>
  <si>
    <t>Produto</t>
  </si>
  <si>
    <t>Unidade</t>
  </si>
  <si>
    <t>Fluxo</t>
  </si>
  <si>
    <t>Entradas</t>
  </si>
  <si>
    <t>Saídas</t>
  </si>
  <si>
    <t>Saldo</t>
  </si>
  <si>
    <t>Preço Médio de Importação</t>
  </si>
  <si>
    <t>EUR/Kg</t>
  </si>
  <si>
    <t>Preço Médio de Exportação</t>
  </si>
  <si>
    <t>PT</t>
  </si>
  <si>
    <t>Total</t>
  </si>
  <si>
    <t>Voltar ao índice</t>
  </si>
  <si>
    <r>
      <t xml:space="preserve">Valor 
</t>
    </r>
    <r>
      <rPr>
        <sz val="10"/>
        <color indexed="60"/>
        <rFont val="Arial"/>
        <family val="2"/>
      </rPr>
      <t>(1000 EUR)</t>
    </r>
  </si>
  <si>
    <t>Brasil</t>
  </si>
  <si>
    <t>Espanha</t>
  </si>
  <si>
    <t>Angola</t>
  </si>
  <si>
    <t>França</t>
  </si>
  <si>
    <t>Alemanha</t>
  </si>
  <si>
    <t>TOTAL</t>
  </si>
  <si>
    <t>Rubrica</t>
  </si>
  <si>
    <t>ha</t>
  </si>
  <si>
    <t>Grau de Auto-Aprovisionamento</t>
  </si>
  <si>
    <t>%</t>
  </si>
  <si>
    <t>Peso da Prod. Certificada na Prod. Total</t>
  </si>
  <si>
    <t>Produção</t>
  </si>
  <si>
    <t>Importação</t>
  </si>
  <si>
    <t>Exportação</t>
  </si>
  <si>
    <t>Orientação Exportadora</t>
  </si>
  <si>
    <t>Consumo Aparente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</si>
  <si>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</si>
  <si>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</si>
  <si>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</si>
  <si>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</si>
  <si>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2010</t>
  </si>
  <si>
    <t>Grau de Abastecimento
do Mercado Interno</t>
  </si>
  <si>
    <t xml:space="preserve">Amêndoa - Comércio Internacional </t>
  </si>
  <si>
    <t>Área</t>
  </si>
  <si>
    <t>Amêndoa - Área e Produção</t>
  </si>
  <si>
    <t>6. Indicadores de análise do Comércio Internacional</t>
  </si>
  <si>
    <t>Amêndoa - Produção Certificada DOP</t>
  </si>
  <si>
    <t>4. Área e Produção</t>
  </si>
  <si>
    <t>AMÊNDOA</t>
  </si>
  <si>
    <t>Fonte:</t>
  </si>
  <si>
    <t>Código NC: 08021</t>
  </si>
  <si>
    <t>2. Destinos das Saídas UE/Países Terceiros</t>
  </si>
  <si>
    <t>Amêndoa - Destinos das Saídas - UE e Países Terceiros (PT)</t>
  </si>
  <si>
    <t>Estados Unidos</t>
  </si>
  <si>
    <t>2011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</si>
  <si>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</si>
  <si>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</si>
  <si>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2012</t>
  </si>
  <si>
    <t>5. Produção Certificada DOP</t>
  </si>
  <si>
    <t>3. Destinos das Saídas e Origens das Entradas</t>
  </si>
  <si>
    <t>Outros países</t>
  </si>
  <si>
    <t>UE</t>
  </si>
  <si>
    <t>Amêndoa com casca - Principais destinos das Saídas</t>
  </si>
  <si>
    <t>Amêndoa com casca - Principais origens das Entradas</t>
  </si>
  <si>
    <t>Amêndoa sem casca - Principais destinos das Saídas</t>
  </si>
  <si>
    <t>Amêndoa sem casca - Principais origens das Entradas</t>
  </si>
  <si>
    <t xml:space="preserve">Amêndoa
 com casca </t>
  </si>
  <si>
    <t xml:space="preserve">Amêndoa 
sem casca </t>
  </si>
  <si>
    <t>* dados preliminares</t>
  </si>
  <si>
    <t>Produção Certificada DOP *</t>
  </si>
  <si>
    <t>Fonte: GPP e DGADR</t>
  </si>
  <si>
    <t>Produção - Amêndoa com casca</t>
  </si>
  <si>
    <t>Produção - Amêndoa sem casca</t>
  </si>
  <si>
    <t>Nota: 1 Kg amêndoa com casca = 0,225 Kg amêndoa sem casca</t>
  </si>
  <si>
    <t>Produção total - Amêndoa com casca</t>
  </si>
  <si>
    <t>Amêndoa sem casca - Indicadores de análise do Comércio Internacional</t>
  </si>
  <si>
    <t>Amêndoa com casca convertida em amêndoa sem casca</t>
  </si>
  <si>
    <t>Total da Amêndoa sem casca</t>
  </si>
  <si>
    <t>Nota: Produção, Importação e Exportação - convertidas em amêndoa sem casca</t>
  </si>
  <si>
    <t>Países Baixos</t>
  </si>
  <si>
    <t>Itália</t>
  </si>
  <si>
    <t>Estónia</t>
  </si>
  <si>
    <t>Dinamarca</t>
  </si>
  <si>
    <t>2022*</t>
  </si>
  <si>
    <t>atualizado em: jul/2023</t>
  </si>
  <si>
    <r>
      <t xml:space="preserve">2022 - </t>
    </r>
    <r>
      <rPr>
        <sz val="10"/>
        <color indexed="56"/>
        <rFont val="Arial"/>
        <family val="2"/>
      </rPr>
      <t>dados preliminares</t>
    </r>
  </si>
  <si>
    <t>Cabo Verde</t>
  </si>
  <si>
    <t>Reino Unido (não inc. Irlanda do Norte)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</si>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</sst>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25" x14ac:knownFonts="1"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sz val="8"/>
      <color indexed="19"/>
      <name val="Arial"/>
      <family val="2"/>
    </font>
    <font>
      <sz val="10"/>
      <name val="MS Sans Serif"/>
      <family val="2"/>
    </font>
    <font>
      <sz val="10"/>
      <color theme="1" tint="0.249977111117893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56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9"/>
      <color theme="1"/>
      <name val="Calibri"/>
      <family val="2"/>
      <scheme val="minor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sz val="9"/>
      <color rgb="FF808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hair">
        <color theme="9" tint="0.39991454817346722"/>
      </bottom>
      <diagonal/>
    </border>
    <border>
      <left/>
      <right/>
      <top style="hair">
        <color theme="9" tint="0.59996337778862885"/>
      </top>
      <bottom/>
      <diagonal/>
    </border>
    <border>
      <left/>
      <right/>
      <top style="hair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hair">
        <color indexed="47"/>
      </bottom>
      <diagonal/>
    </border>
    <border>
      <left/>
      <right/>
      <top/>
      <bottom style="hair">
        <color theme="9" tint="0.39994506668294322"/>
      </bottom>
      <diagonal/>
    </border>
    <border>
      <left/>
      <right/>
      <top/>
      <bottom style="hair">
        <color theme="9" tint="0.59996337778862885"/>
      </bottom>
      <diagonal/>
    </border>
    <border>
      <left/>
      <right/>
      <top style="hair">
        <color theme="9" tint="0.39994506668294322"/>
      </top>
      <bottom/>
      <diagonal/>
    </border>
  </borders>
  <cellStyleXfs count="7">
    <xf numFmtId="0" fontId="0" fillId="0" borderId="0"/>
    <xf numFmtId="0" fontId="2" fillId="0" borderId="0" applyNumberFormat="0" applyFill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1" fillId="2" borderId="0" applyNumberFormat="0" applyProtection="0">
      <alignment horizontal="center" vertical="center"/>
    </xf>
    <xf numFmtId="0" fontId="12" fillId="0" borderId="0"/>
    <xf numFmtId="0" fontId="10" fillId="0" borderId="0"/>
  </cellStyleXfs>
  <cellXfs count="121">
    <xf numFmtId="0" fontId="0" fillId="0" borderId="0" xfId="0"/>
    <xf numFmtId="0" fontId="3" fillId="0" borderId="0" xfId="3" applyNumberFormat="1" applyFont="1" applyFill="1" applyBorder="1" applyAlignment="1" applyProtection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0" xfId="4" applyNumberFormat="1" applyFont="1" applyBorder="1" applyProtection="1">
      <alignment horizontal="center" vertical="center"/>
    </xf>
    <xf numFmtId="0" fontId="5" fillId="2" borderId="0" xfId="4" applyNumberFormat="1" applyFont="1" applyBorder="1" applyProtection="1">
      <alignment horizontal="center" vertical="center"/>
    </xf>
    <xf numFmtId="0" fontId="1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4" applyNumberFormat="1" applyFont="1" applyBorder="1" applyAlignment="1" applyProtection="1">
      <alignment horizontal="right" vertical="center" wrapText="1"/>
    </xf>
    <xf numFmtId="3" fontId="0" fillId="3" borderId="0" xfId="0" applyNumberFormat="1" applyFill="1" applyBorder="1" applyAlignment="1">
      <alignment vertical="center"/>
    </xf>
    <xf numFmtId="0" fontId="6" fillId="3" borderId="4" xfId="0" applyNumberFormat="1" applyFont="1" applyFill="1" applyBorder="1" applyAlignment="1" applyProtection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3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0" fillId="0" borderId="0" xfId="0" applyNumberFormat="1" applyFont="1" applyFill="1" applyBorder="1" applyAlignment="1">
      <alignment horizontal="right" vertical="center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4" fontId="0" fillId="3" borderId="5" xfId="0" applyNumberForma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4" fillId="0" borderId="0" xfId="2" quotePrefix="1" applyNumberFormat="1" applyFont="1" applyFill="1" applyBorder="1" applyAlignment="1" applyProtection="1">
      <alignment horizontal="left" vertical="center"/>
    </xf>
    <xf numFmtId="0" fontId="1" fillId="2" borderId="0" xfId="4" quotePrefix="1" applyNumberFormat="1" applyFont="1" applyBorder="1" applyAlignment="1" applyProtection="1">
      <alignment horizontal="right" vertical="center"/>
    </xf>
    <xf numFmtId="0" fontId="8" fillId="0" borderId="0" xfId="0" quotePrefix="1" applyFont="1" applyAlignment="1">
      <alignment horizontal="left"/>
    </xf>
    <xf numFmtId="3" fontId="0" fillId="3" borderId="0" xfId="0" applyNumberFormat="1" applyFill="1" applyBorder="1" applyAlignment="1">
      <alignment horizontal="right" vertical="center"/>
    </xf>
    <xf numFmtId="1" fontId="8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2" fontId="0" fillId="0" borderId="3" xfId="0" applyNumberFormat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13" fillId="0" borderId="0" xfId="0" applyFont="1"/>
    <xf numFmtId="0" fontId="14" fillId="5" borderId="0" xfId="6" applyFont="1" applyFill="1" applyAlignment="1">
      <alignment horizontal="center" vertical="center"/>
    </xf>
    <xf numFmtId="0" fontId="15" fillId="5" borderId="0" xfId="6" applyFont="1" applyFill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3" fontId="0" fillId="6" borderId="0" xfId="0" applyNumberFormat="1" applyFill="1" applyBorder="1" applyAlignment="1">
      <alignment vertical="center"/>
    </xf>
    <xf numFmtId="0" fontId="0" fillId="0" borderId="0" xfId="0" applyFill="1"/>
    <xf numFmtId="0" fontId="11" fillId="0" borderId="0" xfId="0" applyFont="1" applyFill="1" applyBorder="1" applyAlignment="1">
      <alignment vertical="center"/>
    </xf>
    <xf numFmtId="0" fontId="1" fillId="0" borderId="0" xfId="4" applyNumberFormat="1" applyFont="1" applyFill="1" applyBorder="1" applyAlignment="1" applyProtection="1">
      <alignment horizontal="right" vertical="center"/>
    </xf>
    <xf numFmtId="3" fontId="0" fillId="0" borderId="0" xfId="0" applyNumberFormat="1" applyFill="1"/>
    <xf numFmtId="0" fontId="1" fillId="0" borderId="0" xfId="4" applyNumberFormat="1" applyFont="1" applyFill="1" applyBorder="1" applyAlignment="1" applyProtection="1">
      <alignment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17" fillId="3" borderId="4" xfId="0" applyNumberFormat="1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quotePrefix="1" applyFont="1" applyBorder="1" applyAlignment="1">
      <alignment wrapText="1"/>
    </xf>
    <xf numFmtId="0" fontId="0" fillId="0" borderId="12" xfId="0" quotePrefix="1" applyFont="1" applyBorder="1" applyAlignment="1">
      <alignment wrapText="1"/>
    </xf>
    <xf numFmtId="0" fontId="0" fillId="0" borderId="0" xfId="0" quotePrefix="1" applyFont="1" applyBorder="1" applyAlignment="1"/>
    <xf numFmtId="3" fontId="0" fillId="0" borderId="0" xfId="0" applyNumberFormat="1" applyFont="1" applyAlignment="1">
      <alignment vertical="center"/>
    </xf>
    <xf numFmtId="0" fontId="3" fillId="4" borderId="0" xfId="3" applyNumberFormat="1" applyFont="1" applyFill="1" applyBorder="1" applyAlignment="1" applyProtection="1">
      <alignment vertical="center"/>
    </xf>
    <xf numFmtId="0" fontId="3" fillId="4" borderId="0" xfId="3" applyNumberFormat="1" applyFill="1" applyBorder="1" applyAlignment="1" applyProtection="1">
      <alignment vertical="center"/>
    </xf>
    <xf numFmtId="4" fontId="0" fillId="3" borderId="0" xfId="0" applyNumberFormat="1" applyFill="1" applyBorder="1" applyAlignment="1">
      <alignment vertical="center"/>
    </xf>
    <xf numFmtId="166" fontId="0" fillId="0" borderId="0" xfId="0" applyNumberForma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1" fontId="0" fillId="0" borderId="0" xfId="0" applyNumberFormat="1" applyFill="1" applyBorder="1" applyAlignment="1">
      <alignment vertical="center"/>
    </xf>
    <xf numFmtId="0" fontId="9" fillId="0" borderId="0" xfId="4" applyNumberFormat="1" applyFont="1" applyFill="1" applyBorder="1" applyAlignment="1" applyProtection="1">
      <alignment horizontal="right" vertical="center" wrapText="1"/>
    </xf>
    <xf numFmtId="3" fontId="17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65" fontId="0" fillId="0" borderId="0" xfId="0" applyNumberFormat="1" applyFill="1" applyBorder="1" applyAlignment="1">
      <alignment vertical="center"/>
    </xf>
    <xf numFmtId="0" fontId="21" fillId="0" borderId="0" xfId="0" quotePrefix="1" applyFont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1" applyNumberFormat="1" applyFont="1" applyFill="1" applyProtection="1">
      <alignment vertical="center"/>
    </xf>
    <xf numFmtId="0" fontId="22" fillId="0" borderId="5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3" xfId="0" applyFont="1" applyBorder="1" applyAlignment="1">
      <alignment horizontal="right" vertical="center"/>
    </xf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3" borderId="1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2" fillId="0" borderId="8" xfId="0" applyFont="1" applyBorder="1" applyAlignment="1">
      <alignment horizontal="center" vertical="center" wrapText="1"/>
    </xf>
    <xf numFmtId="0" fontId="23" fillId="0" borderId="7" xfId="1" applyNumberFormat="1" applyFont="1" applyFill="1" applyBorder="1" applyProtection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3" borderId="2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0" fontId="22" fillId="3" borderId="5" xfId="0" applyFont="1" applyFill="1" applyBorder="1" applyAlignment="1">
      <alignment vertical="center"/>
    </xf>
    <xf numFmtId="0" fontId="23" fillId="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</cellXfs>
  <cellStyles count="7">
    <cellStyle name="Col_Unidade" xfId="1"/>
    <cellStyle name="H1" xfId="2"/>
    <cellStyle name="Hiperligação" xfId="3" builtinId="8"/>
    <cellStyle name="Linha1" xfId="4"/>
    <cellStyle name="Normal" xfId="0" builtinId="0"/>
    <cellStyle name="Normal 2" xfId="5"/>
    <cellStyle name="Normal_Tarifs préférentiels PAR zone et SH2 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Amêndoa</a:t>
            </a:r>
            <a:r>
              <a:rPr lang="pt-PT" baseline="0"/>
              <a:t> com casca - Preço Médio de Importação e de Exportação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4477868905328234"/>
          <c:y val="1.1635231642556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211968305474107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'1'!$E$2:$Q$2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'1'!$E$10:$Q$10</c:f>
              <c:numCache>
                <c:formatCode>0.00</c:formatCode>
                <c:ptCount val="13"/>
                <c:pt idx="0">
                  <c:v>2.8119402985074626</c:v>
                </c:pt>
                <c:pt idx="1">
                  <c:v>3.9903963197085317</c:v>
                </c:pt>
                <c:pt idx="2">
                  <c:v>4.4619530208380143</c:v>
                </c:pt>
                <c:pt idx="3">
                  <c:v>3.8891952421722702</c:v>
                </c:pt>
                <c:pt idx="4">
                  <c:v>4.1429095137670728</c:v>
                </c:pt>
                <c:pt idx="5">
                  <c:v>5.0238872103302956</c:v>
                </c:pt>
                <c:pt idx="6">
                  <c:v>5.2731379658800446</c:v>
                </c:pt>
                <c:pt idx="7">
                  <c:v>4.4112700522910577</c:v>
                </c:pt>
                <c:pt idx="8">
                  <c:v>2.6269615484678828</c:v>
                </c:pt>
                <c:pt idx="9">
                  <c:v>2.6753963833855563</c:v>
                </c:pt>
                <c:pt idx="10">
                  <c:v>3.9892750842496243</c:v>
                </c:pt>
                <c:pt idx="11">
                  <c:v>4.885612688194259</c:v>
                </c:pt>
                <c:pt idx="12">
                  <c:v>4.379096102491296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strRef>
              <c:f>'1'!$E$2:$Q$2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'1'!$E$11:$Q$11</c:f>
              <c:numCache>
                <c:formatCode>0.00</c:formatCode>
                <c:ptCount val="13"/>
                <c:pt idx="0">
                  <c:v>0.61348866278046055</c:v>
                </c:pt>
                <c:pt idx="1">
                  <c:v>0.72776476130404311</c:v>
                </c:pt>
                <c:pt idx="2">
                  <c:v>0.81014929265000624</c:v>
                </c:pt>
                <c:pt idx="3">
                  <c:v>1.2314794095398858</c:v>
                </c:pt>
                <c:pt idx="4">
                  <c:v>1.0506376557694104</c:v>
                </c:pt>
                <c:pt idx="5">
                  <c:v>2.2022073168634049</c:v>
                </c:pt>
                <c:pt idx="6">
                  <c:v>1.737214652828424</c:v>
                </c:pt>
                <c:pt idx="7">
                  <c:v>1.8909726820084314</c:v>
                </c:pt>
                <c:pt idx="8">
                  <c:v>1.3487913893561196</c:v>
                </c:pt>
                <c:pt idx="9">
                  <c:v>1.89278535800869</c:v>
                </c:pt>
                <c:pt idx="10">
                  <c:v>1.5602168164229322</c:v>
                </c:pt>
                <c:pt idx="11">
                  <c:v>1.6047536308877532</c:v>
                </c:pt>
                <c:pt idx="12">
                  <c:v>1.4853776665121139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23760"/>
        <c:axId val="701961216"/>
      </c:lineChart>
      <c:catAx>
        <c:axId val="8202376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0196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196121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02376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6902291750393207E-2"/>
          <c:y val="0.89631660867972907"/>
          <c:w val="0.8229562041984827"/>
          <c:h val="8.9448513703228927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Amêndoa sem casca</a:t>
            </a:r>
            <a:r>
              <a:rPr lang="pt-PT" baseline="0"/>
              <a:t> - Preço Médio de Importação e de Exportação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689685373110138"/>
          <c:y val="1.4942653553401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8899114134914"/>
          <c:y val="0.15038601882081812"/>
          <c:w val="0.8628035804388382"/>
          <c:h val="0.66805309575501126"/>
        </c:manualLayout>
      </c:layout>
      <c:lineChart>
        <c:grouping val="standard"/>
        <c:varyColors val="0"/>
        <c:ser>
          <c:idx val="1"/>
          <c:order val="0"/>
          <c:tx>
            <c:strRef>
              <c:f>'1'!$B$20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'1'!$E$2:$Q$2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'1'!$E$20:$Q$20</c:f>
              <c:numCache>
                <c:formatCode>0.00</c:formatCode>
                <c:ptCount val="13"/>
                <c:pt idx="0">
                  <c:v>3.668480126614857</c:v>
                </c:pt>
                <c:pt idx="1">
                  <c:v>3.6786773050301793</c:v>
                </c:pt>
                <c:pt idx="2">
                  <c:v>4.6811377265113743</c:v>
                </c:pt>
                <c:pt idx="3">
                  <c:v>5.5158665094689834</c:v>
                </c:pt>
                <c:pt idx="4">
                  <c:v>6.4175316959979867</c:v>
                </c:pt>
                <c:pt idx="5">
                  <c:v>8.889994476366871</c:v>
                </c:pt>
                <c:pt idx="6">
                  <c:v>6.0785500857863699</c:v>
                </c:pt>
                <c:pt idx="7">
                  <c:v>5.6077205282392901</c:v>
                </c:pt>
                <c:pt idx="8">
                  <c:v>5.6870354561921745</c:v>
                </c:pt>
                <c:pt idx="9">
                  <c:v>6.4704641529896403</c:v>
                </c:pt>
                <c:pt idx="10">
                  <c:v>5.5883713872554495</c:v>
                </c:pt>
                <c:pt idx="11">
                  <c:v>4.8723487274609809</c:v>
                </c:pt>
                <c:pt idx="12">
                  <c:v>4.8869750041564801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'1'!$B$21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strRef>
              <c:f>'1'!$E$2:$Q$2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'1'!$E$21:$Q$21</c:f>
              <c:numCache>
                <c:formatCode>0.00</c:formatCode>
                <c:ptCount val="13"/>
                <c:pt idx="0">
                  <c:v>4.4236805792010898</c:v>
                </c:pt>
                <c:pt idx="1">
                  <c:v>4.8244380453002105</c:v>
                </c:pt>
                <c:pt idx="2">
                  <c:v>4.9468233977050096</c:v>
                </c:pt>
                <c:pt idx="3">
                  <c:v>5.9466630947278185</c:v>
                </c:pt>
                <c:pt idx="4">
                  <c:v>7.5774409070827584</c:v>
                </c:pt>
                <c:pt idx="5">
                  <c:v>7.3566800722737069</c:v>
                </c:pt>
                <c:pt idx="6">
                  <c:v>6.0377709580214685</c:v>
                </c:pt>
                <c:pt idx="7">
                  <c:v>5.4655412181296965</c:v>
                </c:pt>
                <c:pt idx="8">
                  <c:v>5.6738212331484439</c:v>
                </c:pt>
                <c:pt idx="9">
                  <c:v>6.3815650093160947</c:v>
                </c:pt>
                <c:pt idx="10">
                  <c:v>6.2228760917709591</c:v>
                </c:pt>
                <c:pt idx="11">
                  <c:v>4.5554328122157113</c:v>
                </c:pt>
                <c:pt idx="12">
                  <c:v>4.333519686082294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1966112"/>
        <c:axId val="701971552"/>
      </c:lineChart>
      <c:catAx>
        <c:axId val="7019661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019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197155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01966112"/>
        <c:crosses val="autoZero"/>
        <c:crossBetween val="between"/>
        <c:majorUnit val="2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6902291750393207E-2"/>
          <c:y val="0.89631650455457779"/>
          <c:w val="0.8229562041984827"/>
          <c:h val="8.944851011270649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Amêndoa com casca - Destinos das Saídas - UE e PT 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392619098963449"/>
          <c:y val="4.2346292235068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89083201616372"/>
          <c:y val="0.13819095477386933"/>
          <c:w val="0.85013482505646232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'2'!$E$2:$Q$2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'2'!$E$3:$Q$3</c:f>
              <c:numCache>
                <c:formatCode>#,##0</c:formatCode>
                <c:ptCount val="13"/>
                <c:pt idx="0">
                  <c:v>2209.0859999999998</c:v>
                </c:pt>
                <c:pt idx="1">
                  <c:v>3061.4259999999999</c:v>
                </c:pt>
                <c:pt idx="2">
                  <c:v>3742.9670000000001</c:v>
                </c:pt>
                <c:pt idx="3">
                  <c:v>1521.463</c:v>
                </c:pt>
                <c:pt idx="4">
                  <c:v>2254.1170000000002</c:v>
                </c:pt>
                <c:pt idx="5">
                  <c:v>1039.819</c:v>
                </c:pt>
                <c:pt idx="6">
                  <c:v>1235.1890000000001</c:v>
                </c:pt>
                <c:pt idx="7">
                  <c:v>3400.6370000000002</c:v>
                </c:pt>
                <c:pt idx="8">
                  <c:v>4442.8620000000001</c:v>
                </c:pt>
                <c:pt idx="9">
                  <c:v>14221.116</c:v>
                </c:pt>
                <c:pt idx="10">
                  <c:v>16543.428</c:v>
                </c:pt>
                <c:pt idx="11">
                  <c:v>26295.026000000002</c:v>
                </c:pt>
                <c:pt idx="12">
                  <c:v>28791.97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'2'!$E$2:$Q$2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'2'!$E$4:$Q$4</c:f>
              <c:numCache>
                <c:formatCode>#,##0</c:formatCode>
                <c:ptCount val="13"/>
                <c:pt idx="0">
                  <c:v>147.797</c:v>
                </c:pt>
                <c:pt idx="1">
                  <c:v>470.85</c:v>
                </c:pt>
                <c:pt idx="2">
                  <c:v>107.39</c:v>
                </c:pt>
                <c:pt idx="3">
                  <c:v>123.08499999999999</c:v>
                </c:pt>
                <c:pt idx="4">
                  <c:v>112.44199999999999</c:v>
                </c:pt>
                <c:pt idx="5">
                  <c:v>64.78</c:v>
                </c:pt>
                <c:pt idx="6">
                  <c:v>41.37</c:v>
                </c:pt>
                <c:pt idx="7">
                  <c:v>36.951000000000001</c:v>
                </c:pt>
                <c:pt idx="8">
                  <c:v>57.057000000000002</c:v>
                </c:pt>
                <c:pt idx="9">
                  <c:v>66.120999999999995</c:v>
                </c:pt>
                <c:pt idx="10">
                  <c:v>26.719000000000001</c:v>
                </c:pt>
                <c:pt idx="11">
                  <c:v>42.61</c:v>
                </c:pt>
                <c:pt idx="12">
                  <c:v>43.92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1962848"/>
        <c:axId val="701948160"/>
      </c:lineChart>
      <c:catAx>
        <c:axId val="70196284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0194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194816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0196284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8153176255266942E-2"/>
          <c:y val="0.91481113404513759"/>
          <c:w val="0.82627200952107704"/>
          <c:h val="6.730416429905028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Amêndoa sem casca - Destinos das Saídas - UE e PT 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5473922261431383"/>
          <c:y val="5.318567169637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89083201616372"/>
          <c:y val="0.15234370538105985"/>
          <c:w val="0.85720675526096046"/>
          <c:h val="0.65167632792234298"/>
        </c:manualLayout>
      </c:layout>
      <c:lineChart>
        <c:grouping val="standard"/>
        <c:varyColors val="0"/>
        <c:ser>
          <c:idx val="1"/>
          <c:order val="0"/>
          <c:tx>
            <c:strRef>
              <c:f>'2'!$D$9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'2'!$E$2:$Q$2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'2'!$E$9:$Q$9</c:f>
              <c:numCache>
                <c:formatCode>#,##0</c:formatCode>
                <c:ptCount val="13"/>
                <c:pt idx="0">
                  <c:v>85.061000000000007</c:v>
                </c:pt>
                <c:pt idx="1">
                  <c:v>168.8</c:v>
                </c:pt>
                <c:pt idx="2">
                  <c:v>152.48400000000001</c:v>
                </c:pt>
                <c:pt idx="3">
                  <c:v>325.97199999999998</c:v>
                </c:pt>
                <c:pt idx="4">
                  <c:v>312.524</c:v>
                </c:pt>
                <c:pt idx="5">
                  <c:v>1207.059</c:v>
                </c:pt>
                <c:pt idx="6">
                  <c:v>589.04600000000005</c:v>
                </c:pt>
                <c:pt idx="7">
                  <c:v>654.875</c:v>
                </c:pt>
                <c:pt idx="8">
                  <c:v>630.71199999999999</c:v>
                </c:pt>
                <c:pt idx="9">
                  <c:v>1240.3689999999999</c:v>
                </c:pt>
                <c:pt idx="10">
                  <c:v>1085.81</c:v>
                </c:pt>
                <c:pt idx="11">
                  <c:v>2819.4110000000001</c:v>
                </c:pt>
                <c:pt idx="12">
                  <c:v>3654.6570000000002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'2'!$D$10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'2'!$E$2:$Q$2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'2'!$E$10:$Q$10</c:f>
              <c:numCache>
                <c:formatCode>#,##0</c:formatCode>
                <c:ptCount val="13"/>
                <c:pt idx="0">
                  <c:v>193.94399999999999</c:v>
                </c:pt>
                <c:pt idx="1">
                  <c:v>63.87</c:v>
                </c:pt>
                <c:pt idx="2">
                  <c:v>97.626000000000005</c:v>
                </c:pt>
                <c:pt idx="3">
                  <c:v>140.62799999999999</c:v>
                </c:pt>
                <c:pt idx="4">
                  <c:v>92.643000000000001</c:v>
                </c:pt>
                <c:pt idx="5">
                  <c:v>79.715999999999994</c:v>
                </c:pt>
                <c:pt idx="6">
                  <c:v>59.070999999999998</c:v>
                </c:pt>
                <c:pt idx="7">
                  <c:v>36.167999999999999</c:v>
                </c:pt>
                <c:pt idx="8">
                  <c:v>37.253</c:v>
                </c:pt>
                <c:pt idx="9">
                  <c:v>28.402999999999999</c:v>
                </c:pt>
                <c:pt idx="10">
                  <c:v>15.497</c:v>
                </c:pt>
                <c:pt idx="11">
                  <c:v>22.11</c:v>
                </c:pt>
                <c:pt idx="12">
                  <c:v>37.265999999999998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1955776"/>
        <c:axId val="701961760"/>
      </c:lineChart>
      <c:catAx>
        <c:axId val="70195577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0196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196176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0195577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8153176255266942E-2"/>
          <c:y val="0.91481113404513759"/>
          <c:w val="0.82627200952107704"/>
          <c:h val="6.730416429905028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Amêndoa - Área </a:t>
            </a:r>
            <a:r>
              <a:rPr lang="pt-PT" sz="1200" b="0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(ha)</a:t>
            </a:r>
            <a:r>
              <a:rPr lang="pt-PT" sz="1200" b="1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 e Produção </a:t>
            </a:r>
            <a:r>
              <a:rPr lang="pt-PT" sz="1200" b="0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(t)</a:t>
            </a:r>
            <a:endParaRPr lang="pt-PT">
              <a:effectLst/>
            </a:endParaRPr>
          </a:p>
        </c:rich>
      </c:tx>
      <c:layout>
        <c:manualLayout>
          <c:xMode val="edge"/>
          <c:yMode val="edge"/>
          <c:x val="0.27416128546579677"/>
          <c:y val="3.17746071419788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23321859759672"/>
          <c:y val="0.10946828012448974"/>
          <c:w val="0.80488026987066386"/>
          <c:h val="0.6945516271741411"/>
        </c:manualLayout>
      </c:layout>
      <c:lineChart>
        <c:grouping val="standard"/>
        <c:varyColors val="0"/>
        <c:ser>
          <c:idx val="1"/>
          <c:order val="1"/>
          <c:tx>
            <c:strRef>
              <c:f>'4'!$B$5</c:f>
              <c:strCache>
                <c:ptCount val="1"/>
                <c:pt idx="0">
                  <c:v>Produção - Amêndoa sem casca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'4'!$D$5:$P$5</c:f>
              <c:numCache>
                <c:formatCode>#,##0</c:formatCode>
                <c:ptCount val="13"/>
                <c:pt idx="0">
                  <c:v>1577.7</c:v>
                </c:pt>
                <c:pt idx="1">
                  <c:v>1728</c:v>
                </c:pt>
                <c:pt idx="2">
                  <c:v>1615.05</c:v>
                </c:pt>
                <c:pt idx="3">
                  <c:v>1000.35</c:v>
                </c:pt>
                <c:pt idx="4">
                  <c:v>2032.425</c:v>
                </c:pt>
                <c:pt idx="5">
                  <c:v>2270.25</c:v>
                </c:pt>
                <c:pt idx="6">
                  <c:v>1960.425</c:v>
                </c:pt>
                <c:pt idx="7">
                  <c:v>5187.1500000000005</c:v>
                </c:pt>
                <c:pt idx="8">
                  <c:v>3851.7750000000001</c:v>
                </c:pt>
                <c:pt idx="9">
                  <c:v>7267.2750000000005</c:v>
                </c:pt>
                <c:pt idx="10">
                  <c:v>7112.25</c:v>
                </c:pt>
                <c:pt idx="11">
                  <c:v>9326.7000000000007</c:v>
                </c:pt>
                <c:pt idx="12">
                  <c:v>10398.375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951424"/>
        <c:axId val="701944896"/>
      </c:lineChart>
      <c:lineChart>
        <c:grouping val="standard"/>
        <c:varyColors val="0"/>
        <c:ser>
          <c:idx val="0"/>
          <c:order val="0"/>
          <c:tx>
            <c:strRef>
              <c:f>'4'!$B$3</c:f>
              <c:strCache>
                <c:ptCount val="1"/>
                <c:pt idx="0">
                  <c:v>Área</c:v>
                </c:pt>
              </c:strCache>
            </c:strRef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'4'!$D$3:$P$3</c:f>
              <c:numCache>
                <c:formatCode>#,##0</c:formatCode>
                <c:ptCount val="13"/>
                <c:pt idx="0">
                  <c:v>26842</c:v>
                </c:pt>
                <c:pt idx="1">
                  <c:v>26877</c:v>
                </c:pt>
                <c:pt idx="2">
                  <c:v>27191</c:v>
                </c:pt>
                <c:pt idx="3">
                  <c:v>28480</c:v>
                </c:pt>
                <c:pt idx="4">
                  <c:v>28871</c:v>
                </c:pt>
                <c:pt idx="5">
                  <c:v>30150</c:v>
                </c:pt>
                <c:pt idx="6">
                  <c:v>31464</c:v>
                </c:pt>
                <c:pt idx="7">
                  <c:v>33396</c:v>
                </c:pt>
                <c:pt idx="8">
                  <c:v>38675</c:v>
                </c:pt>
                <c:pt idx="9">
                  <c:v>49345</c:v>
                </c:pt>
                <c:pt idx="10">
                  <c:v>52344</c:v>
                </c:pt>
                <c:pt idx="11">
                  <c:v>58404</c:v>
                </c:pt>
                <c:pt idx="12">
                  <c:v>63884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959584"/>
        <c:axId val="701953056"/>
      </c:lineChart>
      <c:catAx>
        <c:axId val="7019514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0194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194489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01951424"/>
        <c:crosses val="autoZero"/>
        <c:crossBetween val="between"/>
        <c:majorUnit val="1000"/>
      </c:valAx>
      <c:catAx>
        <c:axId val="70195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1953056"/>
        <c:crosses val="autoZero"/>
        <c:auto val="1"/>
        <c:lblAlgn val="ctr"/>
        <c:lblOffset val="100"/>
        <c:noMultiLvlLbl val="0"/>
      </c:catAx>
      <c:valAx>
        <c:axId val="701953056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701959584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8587302614877543"/>
          <c:y val="0.90767022427981581"/>
          <c:w val="0.68768189817439107"/>
          <c:h val="6.036072385547683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Amêndoa sem casca - Produção, Importação, Exportação e Consumo Aparente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12216535433070866"/>
          <c:y val="3.0499264515012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587273563528498"/>
          <c:h val="0.6658291457286432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'6'!$B$4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'6'!$D$4:$P$4</c:f>
              <c:numCache>
                <c:formatCode>#,##0</c:formatCode>
                <c:ptCount val="13"/>
                <c:pt idx="0">
                  <c:v>2481.1822500000003</c:v>
                </c:pt>
                <c:pt idx="1">
                  <c:v>2836.0062250000001</c:v>
                </c:pt>
                <c:pt idx="2">
                  <c:v>2410.9344000000001</c:v>
                </c:pt>
                <c:pt idx="3">
                  <c:v>2619.0719249999997</c:v>
                </c:pt>
                <c:pt idx="4">
                  <c:v>2918.6391250000001</c:v>
                </c:pt>
                <c:pt idx="5">
                  <c:v>2257.580825</c:v>
                </c:pt>
                <c:pt idx="6">
                  <c:v>3040.6664000000001</c:v>
                </c:pt>
                <c:pt idx="7">
                  <c:v>3629.8808750000003</c:v>
                </c:pt>
                <c:pt idx="8">
                  <c:v>4065.5886500000001</c:v>
                </c:pt>
                <c:pt idx="9">
                  <c:v>4180.389075</c:v>
                </c:pt>
                <c:pt idx="10">
                  <c:v>3652.4014750000001</c:v>
                </c:pt>
                <c:pt idx="11">
                  <c:v>4121.8145500000001</c:v>
                </c:pt>
                <c:pt idx="12">
                  <c:v>4418.4006250000002</c:v>
                </c:pt>
              </c:numCache>
            </c:numRef>
          </c:val>
        </c:ser>
        <c:ser>
          <c:idx val="2"/>
          <c:order val="2"/>
          <c:tx>
            <c:strRef>
              <c:f>'6'!$B$5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'6'!$D$5:$P$5</c:f>
              <c:numCache>
                <c:formatCode>#,##0</c:formatCode>
                <c:ptCount val="13"/>
                <c:pt idx="0">
                  <c:v>809.303675</c:v>
                </c:pt>
                <c:pt idx="1">
                  <c:v>1027.4321</c:v>
                </c:pt>
                <c:pt idx="2">
                  <c:v>1116.440325</c:v>
                </c:pt>
                <c:pt idx="3">
                  <c:v>836.62329999999997</c:v>
                </c:pt>
                <c:pt idx="4">
                  <c:v>937.64277500000003</c:v>
                </c:pt>
                <c:pt idx="5">
                  <c:v>1535.3097750000002</c:v>
                </c:pt>
                <c:pt idx="6">
                  <c:v>935.34277499999996</c:v>
                </c:pt>
                <c:pt idx="7">
                  <c:v>1464.5003000000002</c:v>
                </c:pt>
                <c:pt idx="8">
                  <c:v>1680.4467749999999</c:v>
                </c:pt>
                <c:pt idx="9">
                  <c:v>4483.4003249999996</c:v>
                </c:pt>
                <c:pt idx="10">
                  <c:v>4829.5900750000001</c:v>
                </c:pt>
                <c:pt idx="11">
                  <c:v>8767.4891000000007</c:v>
                </c:pt>
                <c:pt idx="12">
                  <c:v>10179.998250000001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965024"/>
        <c:axId val="701974816"/>
      </c:barChart>
      <c:lineChart>
        <c:grouping val="standard"/>
        <c:varyColors val="0"/>
        <c:ser>
          <c:idx val="1"/>
          <c:order val="0"/>
          <c:tx>
            <c:strRef>
              <c:f>'6'!$B$3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'6'!$D$3:$P$3</c:f>
              <c:numCache>
                <c:formatCode>#,##0</c:formatCode>
                <c:ptCount val="13"/>
                <c:pt idx="0">
                  <c:v>1577.7</c:v>
                </c:pt>
                <c:pt idx="1">
                  <c:v>1728</c:v>
                </c:pt>
                <c:pt idx="2">
                  <c:v>1615.05</c:v>
                </c:pt>
                <c:pt idx="3">
                  <c:v>1000.35</c:v>
                </c:pt>
                <c:pt idx="4">
                  <c:v>2032.425</c:v>
                </c:pt>
                <c:pt idx="5">
                  <c:v>2270.25</c:v>
                </c:pt>
                <c:pt idx="6">
                  <c:v>1960.425</c:v>
                </c:pt>
                <c:pt idx="7">
                  <c:v>5187.1500000000005</c:v>
                </c:pt>
                <c:pt idx="8">
                  <c:v>3851.7750000000001</c:v>
                </c:pt>
                <c:pt idx="9">
                  <c:v>7267.2750000000005</c:v>
                </c:pt>
                <c:pt idx="10">
                  <c:v>7112.25</c:v>
                </c:pt>
                <c:pt idx="11">
                  <c:v>9326.7000000000007</c:v>
                </c:pt>
                <c:pt idx="12">
                  <c:v>10398.375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'6'!$D$8:$P$8</c:f>
              <c:numCache>
                <c:formatCode>#,##0</c:formatCode>
                <c:ptCount val="13"/>
                <c:pt idx="0">
                  <c:v>3249.5785750000005</c:v>
                </c:pt>
                <c:pt idx="1">
                  <c:v>3536.5741250000001</c:v>
                </c:pt>
                <c:pt idx="2">
                  <c:v>2909.5440750000002</c:v>
                </c:pt>
                <c:pt idx="3">
                  <c:v>2782.7986249999994</c:v>
                </c:pt>
                <c:pt idx="4">
                  <c:v>4013.4213499999996</c:v>
                </c:pt>
                <c:pt idx="5">
                  <c:v>2992.5210499999998</c:v>
                </c:pt>
                <c:pt idx="6">
                  <c:v>4065.7486250000002</c:v>
                </c:pt>
                <c:pt idx="7">
                  <c:v>7352.5305750000007</c:v>
                </c:pt>
                <c:pt idx="8">
                  <c:v>6236.9168750000008</c:v>
                </c:pt>
                <c:pt idx="9">
                  <c:v>6964.263750000001</c:v>
                </c:pt>
                <c:pt idx="10">
                  <c:v>5935.0614000000005</c:v>
                </c:pt>
                <c:pt idx="11">
                  <c:v>4681.0254499999992</c:v>
                </c:pt>
                <c:pt idx="12">
                  <c:v>4636.7773749999997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965024"/>
        <c:axId val="701974816"/>
      </c:lineChart>
      <c:catAx>
        <c:axId val="7019650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70197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197481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701965024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21241358925E-2"/>
          <c:y val="0.86709180583196332"/>
          <c:w val="0.83348730176333596"/>
          <c:h val="0.11237229961639406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Amêndoa sem casca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6241266353333739"/>
          <c:y val="1.6406319683577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866244373084648E-2"/>
          <c:y val="0.13819091596582245"/>
          <c:w val="0.88394023372776731"/>
          <c:h val="0.66947032730726286"/>
        </c:manualLayout>
      </c:layout>
      <c:lineChart>
        <c:grouping val="standard"/>
        <c:varyColors val="0"/>
        <c:ser>
          <c:idx val="1"/>
          <c:order val="0"/>
          <c:tx>
            <c:strRef>
              <c:f>'6'!$B$10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'6'!$D$10:$P$10</c:f>
              <c:numCache>
                <c:formatCode>#\ ##0.0</c:formatCode>
                <c:ptCount val="13"/>
                <c:pt idx="0">
                  <c:v>23.646030008675815</c:v>
                </c:pt>
                <c:pt idx="1">
                  <c:v>19.809224272939563</c:v>
                </c:pt>
                <c:pt idx="2">
                  <c:v>17.137038042635595</c:v>
                </c:pt>
                <c:pt idx="3">
                  <c:v>5.8835266960792065</c:v>
                </c:pt>
                <c:pt idx="4">
                  <c:v>27.27802863260295</c:v>
                </c:pt>
                <c:pt idx="5">
                  <c:v>24.559233259194613</c:v>
                </c:pt>
                <c:pt idx="6">
                  <c:v>25.212631658948176</c:v>
                </c:pt>
                <c:pt idx="7">
                  <c:v>50.630863238538794</c:v>
                </c:pt>
                <c:pt idx="8">
                  <c:v>34.814128014172063</c:v>
                </c:pt>
                <c:pt idx="9">
                  <c:v>39.973711147858246</c:v>
                </c:pt>
                <c:pt idx="10">
                  <c:v>38.460594948520665</c:v>
                </c:pt>
                <c:pt idx="11">
                  <c:v>11.946333254821337</c:v>
                </c:pt>
                <c:pt idx="12">
                  <c:v>4.7096664846886132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'6'!$B$9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'6'!$D$9:$P$9</c:f>
              <c:numCache>
                <c:formatCode>#\ ##0.0</c:formatCode>
                <c:ptCount val="13"/>
                <c:pt idx="0">
                  <c:v>48.550910943890621</c:v>
                </c:pt>
                <c:pt idx="1">
                  <c:v>48.860844956840822</c:v>
                </c:pt>
                <c:pt idx="2">
                  <c:v>55.508696839383667</c:v>
                </c:pt>
                <c:pt idx="3">
                  <c:v>35.947624488998017</c:v>
                </c:pt>
                <c:pt idx="4">
                  <c:v>50.640708332306048</c:v>
                </c:pt>
                <c:pt idx="5">
                  <c:v>75.86412800671863</c:v>
                </c:pt>
                <c:pt idx="6">
                  <c:v>48.218057258766208</c:v>
                </c:pt>
                <c:pt idx="7">
                  <c:v>70.549179593177001</c:v>
                </c:pt>
                <c:pt idx="8">
                  <c:v>61.757677345988348</c:v>
                </c:pt>
                <c:pt idx="9">
                  <c:v>104.35094449144032</c:v>
                </c:pt>
                <c:pt idx="10">
                  <c:v>119.83448056662058</c:v>
                </c:pt>
                <c:pt idx="11">
                  <c:v>199.2448043622579</c:v>
                </c:pt>
                <c:pt idx="12">
                  <c:v>224.25866413308233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1960672"/>
        <c:axId val="701963392"/>
      </c:lineChart>
      <c:catAx>
        <c:axId val="70196067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70196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196339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701960672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568008668924E-2"/>
          <c:y val="0.87289136503227427"/>
          <c:w val="0.83348715131538798"/>
          <c:h val="0.1086043910249380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p.p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398319</xdr:colOff>
      <xdr:row>7</xdr:row>
      <xdr:rowOff>60614</xdr:rowOff>
    </xdr:from>
    <xdr:to>
      <xdr:col>0</xdr:col>
      <xdr:colOff>2156114</xdr:colOff>
      <xdr:row>8</xdr:row>
      <xdr:rowOff>103910</xdr:rowOff>
    </xdr:to>
    <xdr:pic>
      <xdr:nvPicPr>
        <xdr:cNvPr id="5156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319" y="2000250"/>
          <a:ext cx="1757795" cy="320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34637</xdr:colOff>
      <xdr:row>0</xdr:row>
      <xdr:rowOff>77932</xdr:rowOff>
    </xdr:from>
    <xdr:to>
      <xdr:col>0</xdr:col>
      <xdr:colOff>2418380</xdr:colOff>
      <xdr:row>1</xdr:row>
      <xdr:rowOff>111764</xdr:rowOff>
    </xdr:to>
    <xdr:pic>
      <xdr:nvPicPr>
        <xdr:cNvPr id="7" name="Imagem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637" y="77932"/>
          <a:ext cx="2383743" cy="310923"/>
        </a:xfrm>
        <a:prstGeom prst="rect">
          <a:avLst/>
        </a:prstGeom>
      </xdr:spPr>
    </xdr:pic>
    <xdr:clientData/>
  </xdr:twoCellAnchor>
  <xdr:twoCellAnchor editAs="oneCell">
    <xdr:from>
      <xdr:col>0</xdr:col>
      <xdr:colOff>181842</xdr:colOff>
      <xdr:row>2</xdr:row>
      <xdr:rowOff>103910</xdr:rowOff>
    </xdr:from>
    <xdr:to>
      <xdr:col>0</xdr:col>
      <xdr:colOff>2303319</xdr:colOff>
      <xdr:row>7</xdr:row>
      <xdr:rowOff>40644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1842" y="658092"/>
          <a:ext cx="2121477" cy="1322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932447</xdr:colOff>
      <xdr:row>24</xdr:row>
      <xdr:rowOff>80211</xdr:rowOff>
    </xdr:from>
    <xdr:to>
      <xdr:col>7</xdr:col>
      <xdr:colOff>441158</xdr:colOff>
      <xdr:row>47</xdr:row>
      <xdr:rowOff>140369</xdr:rowOff>
    </xdr:to>
    <xdr:graphicFrame macro="">
      <xdr:nvGraphicFramePr>
        <xdr:cNvPr id="105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220578</xdr:colOff>
      <xdr:row>24</xdr:row>
      <xdr:rowOff>40103</xdr:rowOff>
    </xdr:from>
    <xdr:to>
      <xdr:col>16</xdr:col>
      <xdr:colOff>30079</xdr:colOff>
      <xdr:row>48</xdr:row>
      <xdr:rowOff>30079</xdr:rowOff>
    </xdr:to>
    <xdr:graphicFrame macro="">
      <xdr:nvGraphicFramePr>
        <xdr:cNvPr id="105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1077272</xdr:colOff>
      <xdr:row>19</xdr:row>
      <xdr:rowOff>62943</xdr:rowOff>
    </xdr:from>
    <xdr:to>
      <xdr:col>7</xdr:col>
      <xdr:colOff>411078</xdr:colOff>
      <xdr:row>40</xdr:row>
      <xdr:rowOff>133126</xdr:rowOff>
    </xdr:to>
    <xdr:graphicFrame macro="">
      <xdr:nvGraphicFramePr>
        <xdr:cNvPr id="206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370974</xdr:colOff>
      <xdr:row>18</xdr:row>
      <xdr:rowOff>79191</xdr:rowOff>
    </xdr:from>
    <xdr:to>
      <xdr:col>15</xdr:col>
      <xdr:colOff>619962</xdr:colOff>
      <xdr:row>40</xdr:row>
      <xdr:rowOff>137679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701843</xdr:colOff>
      <xdr:row>8</xdr:row>
      <xdr:rowOff>141374</xdr:rowOff>
    </xdr:from>
    <xdr:to>
      <xdr:col>11</xdr:col>
      <xdr:colOff>501317</xdr:colOff>
      <xdr:row>31</xdr:row>
      <xdr:rowOff>30082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87229</xdr:colOff>
      <xdr:row>6</xdr:row>
      <xdr:rowOff>44786</xdr:rowOff>
    </xdr:from>
    <xdr:to>
      <xdr:col>5</xdr:col>
      <xdr:colOff>290763</xdr:colOff>
      <xdr:row>7</xdr:row>
      <xdr:rowOff>153405</xdr:rowOff>
    </xdr:to>
    <xdr:sp macro="" textlink="">
      <xdr:nvSpPr>
        <xdr:cNvPr id="2" name="CaixaDeTexto 1"/>
        <xdr:cNvSpPr txBox="1"/>
      </xdr:nvSpPr>
      <xdr:spPr>
        <a:xfrm>
          <a:off x="87229" y="1729207"/>
          <a:ext cx="5417218" cy="269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900">
              <a:latin typeface="Arial" pitchFamily="34" charset="0"/>
              <a:cs typeface="Arial" pitchFamily="34" charset="0"/>
            </a:rPr>
            <a:t>Nota: A produção </a:t>
          </a:r>
          <a:r>
            <a:rPr lang="pt-PT" sz="900" baseline="0">
              <a:latin typeface="Arial" pitchFamily="34" charset="0"/>
              <a:cs typeface="Arial" pitchFamily="34" charset="0"/>
            </a:rPr>
            <a:t>de amêndoa certificada é a seguinte: Amêndoa Douro DOP</a:t>
          </a:r>
          <a:endParaRPr lang="pt-PT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802105</xdr:colOff>
      <xdr:row>17</xdr:row>
      <xdr:rowOff>22559</xdr:rowOff>
    </xdr:from>
    <xdr:to>
      <xdr:col>7</xdr:col>
      <xdr:colOff>150395</xdr:colOff>
      <xdr:row>39</xdr:row>
      <xdr:rowOff>150394</xdr:rowOff>
    </xdr:to>
    <xdr:graphicFrame macro="">
      <xdr:nvGraphicFramePr>
        <xdr:cNvPr id="412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631656</xdr:colOff>
      <xdr:row>16</xdr:row>
      <xdr:rowOff>152397</xdr:rowOff>
    </xdr:from>
    <xdr:to>
      <xdr:col>15</xdr:col>
      <xdr:colOff>289759</xdr:colOff>
      <xdr:row>40</xdr:row>
      <xdr:rowOff>80209</xdr:rowOff>
    </xdr:to>
    <xdr:graphicFrame macro="">
      <xdr:nvGraphicFramePr>
        <xdr:cNvPr id="412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B9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5703125" customWidth="1"/>
    <col min="2" max="2" width="44.85546875" customWidth="1"/>
  </cols>
  <sheetData>
    <row r="1" spans="1:2" ht="21.95" customHeight="1" x14ac:dyDescent="0.2">
      <c r="B1" s="40" t="s">
        <v>42</v>
      </c>
    </row>
    <row r="2" spans="1:2" ht="21.95" customHeight="1" x14ac:dyDescent="0.2">
      <c r="A2" s="80" t="s">
        <v>78</v>
      </c>
      <c r="B2" s="41" t="s">
        <v>44</v>
      </c>
    </row>
    <row r="3" spans="1:2" ht="21.95" customHeight="1" x14ac:dyDescent="0.2">
      <c r="A3" s="80"/>
      <c r="B3" s="66" t="s">
        <v>0</v>
      </c>
    </row>
    <row r="4" spans="1:2" ht="21.95" customHeight="1" x14ac:dyDescent="0.2">
      <c r="B4" s="66" t="s">
        <v>45</v>
      </c>
    </row>
    <row r="5" spans="1:2" ht="21.95" customHeight="1" x14ac:dyDescent="0.2">
      <c r="B5" s="66" t="s">
        <v>53</v>
      </c>
    </row>
    <row r="6" spans="1:2" ht="21.95" customHeight="1" x14ac:dyDescent="0.2">
      <c r="B6" s="67" t="s">
        <v>41</v>
      </c>
    </row>
    <row r="7" spans="1:2" ht="21.95" customHeight="1" x14ac:dyDescent="0.2">
      <c r="B7" s="67" t="s">
        <v>52</v>
      </c>
    </row>
    <row r="8" spans="1:2" ht="21.95" customHeight="1" x14ac:dyDescent="0.2">
      <c r="A8" s="39" t="s">
        <v>43</v>
      </c>
      <c r="B8" s="67" t="s">
        <v>39</v>
      </c>
    </row>
    <row r="9" spans="1:2" x14ac:dyDescent="0.2">
      <c r="B9" s="1"/>
    </row>
  </sheetData>
  <sheetProtection selectLockedCells="1" selectUnlockedCells="1"/>
  <mergeCells count="1">
    <mergeCell ref="A2:A3"/>
  </mergeCells>
  <phoneticPr fontId="8" type="noConversion"/>
  <hyperlinks>
    <hyperlink ref="B4" location="2!A1" display="2. Destinos das Saídas UE/PT"/>
    <hyperlink ref="B5" location="3!A1" display="3. Principais Destinos das Saídas"/>
    <hyperlink ref="B6" location="'4'!A1" display="4. Área e Produção"/>
    <hyperlink ref="B7" location="'5'!A1" display="5. Produção Certificada de Amêndoa DOP"/>
    <hyperlink ref="B8" location="'6'!A1" display="6. Indicadores de análise do Comércio Internacional"/>
    <hyperlink ref="B3" location="1!A1" display="1. Comércio Internacional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B1:AC68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3" width="20.7109375" style="2" customWidth="1"/>
    <col min="4" max="4" width="10.7109375" style="2" customWidth="1"/>
    <col min="5" max="17" width="12.7109375" style="2" customWidth="1"/>
    <col min="18" max="16384" width="9.140625" style="2"/>
  </cols>
  <sheetData>
    <row r="1" spans="2:29" ht="29.85" customHeight="1" x14ac:dyDescent="0.2">
      <c r="B1" s="3" t="s">
        <v>36</v>
      </c>
    </row>
    <row r="2" spans="2:29" ht="21" customHeight="1" x14ac:dyDescent="0.2">
      <c r="B2" s="4" t="s">
        <v>1</v>
      </c>
      <c r="C2" s="4" t="s">
        <v>2</v>
      </c>
      <c r="D2" s="5" t="s">
        <v>3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  <c r="P2" s="6">
        <v>2021</v>
      </c>
      <c r="Q2" s="6" t="s">
        <v>77</v>
      </c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2:29" ht="15.95" customHeight="1" x14ac:dyDescent="0.2">
      <c r="B3" s="81" t="s">
        <v>60</v>
      </c>
      <c r="C3" s="82" t="s">
        <v>82</v>
      </c>
      <c r="D3" s="83" t="s">
        <v>4</v>
      </c>
      <c r="E3" s="8">
        <v>165.49</v>
      </c>
      <c r="F3" s="8">
        <v>119.121</v>
      </c>
      <c r="G3" s="8">
        <v>534.024</v>
      </c>
      <c r="H3" s="8">
        <v>206.733</v>
      </c>
      <c r="I3" s="8">
        <v>253.685</v>
      </c>
      <c r="J3" s="8">
        <v>281.65699999999998</v>
      </c>
      <c r="K3" s="8">
        <v>134.584</v>
      </c>
      <c r="L3" s="8">
        <v>282.07499999999999</v>
      </c>
      <c r="M3" s="8">
        <v>945.55399999999997</v>
      </c>
      <c r="N3" s="8">
        <v>1359.2270000000001</v>
      </c>
      <c r="O3" s="8">
        <v>284.57100000000003</v>
      </c>
      <c r="P3" s="8">
        <v>367.83800000000002</v>
      </c>
      <c r="Q3" s="8">
        <v>443.745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2:29" ht="15.95" customHeight="1" x14ac:dyDescent="0.2">
      <c r="B4" s="84"/>
      <c r="C4" s="82"/>
      <c r="D4" s="85" t="s">
        <v>5</v>
      </c>
      <c r="E4" s="8">
        <v>2356.8829999999998</v>
      </c>
      <c r="F4" s="8">
        <v>3532.2759999999998</v>
      </c>
      <c r="G4" s="8">
        <v>3850.357</v>
      </c>
      <c r="H4" s="8">
        <v>1644.548</v>
      </c>
      <c r="I4" s="8">
        <v>2366.5590000000002</v>
      </c>
      <c r="J4" s="8">
        <v>1104.5989999999999</v>
      </c>
      <c r="K4" s="8">
        <v>1276.559</v>
      </c>
      <c r="L4" s="8">
        <v>3437.5880000000002</v>
      </c>
      <c r="M4" s="8">
        <v>4499.9189999999999</v>
      </c>
      <c r="N4" s="8">
        <v>14287.236999999999</v>
      </c>
      <c r="O4" s="8">
        <v>16570.147000000001</v>
      </c>
      <c r="P4" s="8">
        <v>26337.635999999999</v>
      </c>
      <c r="Q4" s="8">
        <v>28835.89</v>
      </c>
      <c r="R4" s="11"/>
      <c r="S4" s="33"/>
      <c r="T4" s="65"/>
      <c r="U4" s="65"/>
      <c r="V4" s="65"/>
      <c r="W4" s="65"/>
      <c r="X4" s="33"/>
      <c r="Y4" s="33"/>
      <c r="Z4" s="33"/>
      <c r="AA4" s="33"/>
      <c r="AB4" s="33"/>
      <c r="AC4" s="33"/>
    </row>
    <row r="5" spans="2:29" ht="15.95" customHeight="1" x14ac:dyDescent="0.2">
      <c r="B5" s="84"/>
      <c r="C5" s="82"/>
      <c r="D5" s="86" t="s">
        <v>6</v>
      </c>
      <c r="E5" s="9">
        <f t="shared" ref="E5" si="0">E4-E3</f>
        <v>2191.393</v>
      </c>
      <c r="F5" s="9">
        <f>F4-F3</f>
        <v>3413.1549999999997</v>
      </c>
      <c r="G5" s="9">
        <f>G4-G3</f>
        <v>3316.3330000000001</v>
      </c>
      <c r="H5" s="9">
        <f>H4-H3</f>
        <v>1437.8150000000001</v>
      </c>
      <c r="I5" s="9">
        <v>1698.825</v>
      </c>
      <c r="J5" s="9">
        <f t="shared" ref="J5:O5" si="1">J4-J3</f>
        <v>822.94200000000001</v>
      </c>
      <c r="K5" s="9">
        <f t="shared" si="1"/>
        <v>1141.9749999999999</v>
      </c>
      <c r="L5" s="9">
        <f t="shared" si="1"/>
        <v>3155.5130000000004</v>
      </c>
      <c r="M5" s="9">
        <f t="shared" si="1"/>
        <v>3554.3649999999998</v>
      </c>
      <c r="N5" s="9">
        <f t="shared" si="1"/>
        <v>12928.009999999998</v>
      </c>
      <c r="O5" s="9">
        <f t="shared" si="1"/>
        <v>16285.576000000001</v>
      </c>
      <c r="P5" s="9">
        <f t="shared" ref="P5:Q5" si="2">P4-P3</f>
        <v>25969.797999999999</v>
      </c>
      <c r="Q5" s="9">
        <f t="shared" si="2"/>
        <v>28392.145</v>
      </c>
      <c r="R5" s="11"/>
      <c r="S5" s="33"/>
      <c r="T5" s="65"/>
      <c r="U5" s="65"/>
      <c r="V5" s="65"/>
      <c r="W5" s="65"/>
      <c r="X5" s="33"/>
      <c r="Y5" s="33"/>
      <c r="Z5" s="33"/>
      <c r="AA5" s="33"/>
      <c r="AB5" s="33"/>
      <c r="AC5" s="33"/>
    </row>
    <row r="6" spans="2:29" ht="15.95" customHeight="1" x14ac:dyDescent="0.2">
      <c r="B6" s="84"/>
      <c r="C6" s="82" t="s">
        <v>83</v>
      </c>
      <c r="D6" s="83" t="s">
        <v>4</v>
      </c>
      <c r="E6" s="8">
        <v>465.34800000000001</v>
      </c>
      <c r="F6" s="8">
        <v>475.34</v>
      </c>
      <c r="G6" s="8">
        <v>2382.79</v>
      </c>
      <c r="H6" s="8">
        <v>804.02499999999998</v>
      </c>
      <c r="I6" s="8">
        <v>1050.9939999999999</v>
      </c>
      <c r="J6" s="8">
        <v>1415.0129999999999</v>
      </c>
      <c r="K6" s="8">
        <v>709.68</v>
      </c>
      <c r="L6" s="8">
        <v>1244.309</v>
      </c>
      <c r="M6" s="8">
        <v>2483.9340000000002</v>
      </c>
      <c r="N6" s="8">
        <v>3636.471</v>
      </c>
      <c r="O6" s="8">
        <v>1135.232</v>
      </c>
      <c r="P6" s="8">
        <v>1797.114</v>
      </c>
      <c r="Q6" s="8">
        <v>1943.202</v>
      </c>
      <c r="R6" s="11"/>
      <c r="T6" s="65"/>
      <c r="U6" s="65"/>
      <c r="V6" s="65"/>
      <c r="W6" s="65"/>
    </row>
    <row r="7" spans="2:29" ht="15.95" customHeight="1" x14ac:dyDescent="0.2">
      <c r="B7" s="84"/>
      <c r="C7" s="82"/>
      <c r="D7" s="85" t="s">
        <v>5</v>
      </c>
      <c r="E7" s="8">
        <v>1445.921</v>
      </c>
      <c r="F7" s="8">
        <v>2570.6660000000002</v>
      </c>
      <c r="G7" s="8">
        <v>3119.364</v>
      </c>
      <c r="H7" s="8">
        <v>2025.2270000000001</v>
      </c>
      <c r="I7" s="8">
        <v>2486.3960000000002</v>
      </c>
      <c r="J7" s="8">
        <v>2432.556</v>
      </c>
      <c r="K7" s="8">
        <v>2217.6570000000002</v>
      </c>
      <c r="L7" s="8">
        <v>6500.3850000000002</v>
      </c>
      <c r="M7" s="8">
        <v>6069.4520000000002</v>
      </c>
      <c r="N7" s="8">
        <v>27042.672999999999</v>
      </c>
      <c r="O7" s="8">
        <v>25853.022000000001</v>
      </c>
      <c r="P7" s="8">
        <v>42265.417000000001</v>
      </c>
      <c r="Q7" s="8">
        <v>42832.186999999998</v>
      </c>
      <c r="R7" s="11"/>
      <c r="S7" s="11"/>
      <c r="T7" s="11"/>
      <c r="V7" s="65"/>
      <c r="W7" s="65"/>
    </row>
    <row r="8" spans="2:29" ht="15.95" customHeight="1" x14ac:dyDescent="0.2">
      <c r="B8" s="87"/>
      <c r="C8" s="82"/>
      <c r="D8" s="86" t="s">
        <v>6</v>
      </c>
      <c r="E8" s="9">
        <f t="shared" ref="E8" si="3">E7-E6</f>
        <v>980.57300000000009</v>
      </c>
      <c r="F8" s="9">
        <f t="shared" ref="F8:L8" si="4">F7-F6</f>
        <v>2095.326</v>
      </c>
      <c r="G8" s="9">
        <f t="shared" si="4"/>
        <v>736.57400000000007</v>
      </c>
      <c r="H8" s="9">
        <f t="shared" si="4"/>
        <v>1221.2020000000002</v>
      </c>
      <c r="I8" s="9">
        <f t="shared" si="4"/>
        <v>1435.4020000000003</v>
      </c>
      <c r="J8" s="9">
        <f t="shared" si="4"/>
        <v>1017.5430000000001</v>
      </c>
      <c r="K8" s="9">
        <f t="shared" si="4"/>
        <v>1507.9770000000003</v>
      </c>
      <c r="L8" s="9">
        <f t="shared" si="4"/>
        <v>5256.076</v>
      </c>
      <c r="M8" s="9">
        <f t="shared" ref="M8:N8" si="5">M7-M6</f>
        <v>3585.518</v>
      </c>
      <c r="N8" s="9">
        <f t="shared" si="5"/>
        <v>23406.201999999997</v>
      </c>
      <c r="O8" s="9">
        <f t="shared" ref="O8:P8" si="6">O7-O6</f>
        <v>24717.79</v>
      </c>
      <c r="P8" s="9">
        <f t="shared" si="6"/>
        <v>40468.303</v>
      </c>
      <c r="Q8" s="9">
        <f t="shared" ref="Q8" si="7">Q7-Q6</f>
        <v>40888.985000000001</v>
      </c>
      <c r="R8" s="11"/>
      <c r="S8" s="11"/>
      <c r="T8" s="65"/>
      <c r="U8" s="65"/>
      <c r="V8" s="65"/>
      <c r="W8" s="65"/>
    </row>
    <row r="9" spans="2:29" ht="9.9499999999999993" customHeight="1" x14ac:dyDescent="0.2">
      <c r="B9" s="88"/>
      <c r="C9" s="88"/>
      <c r="D9" s="89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11"/>
      <c r="S9" s="11"/>
      <c r="T9" s="65"/>
      <c r="U9" s="65"/>
      <c r="V9" s="65"/>
      <c r="W9" s="65"/>
    </row>
    <row r="10" spans="2:29" ht="15.95" customHeight="1" x14ac:dyDescent="0.2">
      <c r="B10" s="90" t="s">
        <v>7</v>
      </c>
      <c r="C10" s="91"/>
      <c r="D10" s="92" t="s">
        <v>8</v>
      </c>
      <c r="E10" s="34">
        <f t="shared" ref="E10:F11" si="8">E6/E3</f>
        <v>2.8119402985074626</v>
      </c>
      <c r="F10" s="34">
        <f t="shared" si="8"/>
        <v>3.9903963197085317</v>
      </c>
      <c r="G10" s="34">
        <f t="shared" ref="G10:H10" si="9">G6/G3</f>
        <v>4.4619530208380143</v>
      </c>
      <c r="H10" s="34">
        <f t="shared" si="9"/>
        <v>3.8891952421722702</v>
      </c>
      <c r="I10" s="34">
        <f t="shared" ref="I10:J10" si="10">I6/I3</f>
        <v>4.1429095137670728</v>
      </c>
      <c r="J10" s="34">
        <f t="shared" si="10"/>
        <v>5.0238872103302956</v>
      </c>
      <c r="K10" s="34">
        <f t="shared" ref="K10:L10" si="11">K6/K3</f>
        <v>5.2731379658800446</v>
      </c>
      <c r="L10" s="34">
        <f t="shared" si="11"/>
        <v>4.4112700522910577</v>
      </c>
      <c r="M10" s="34">
        <f t="shared" ref="M10:N10" si="12">M6/M3</f>
        <v>2.6269615484678828</v>
      </c>
      <c r="N10" s="34">
        <f t="shared" si="12"/>
        <v>2.6753963833855563</v>
      </c>
      <c r="O10" s="34">
        <f t="shared" ref="O10:P10" si="13">O6/O3</f>
        <v>3.9892750842496243</v>
      </c>
      <c r="P10" s="34">
        <f t="shared" si="13"/>
        <v>4.885612688194259</v>
      </c>
      <c r="Q10" s="34">
        <f t="shared" ref="Q10" si="14">Q6/Q3</f>
        <v>4.379096102491296</v>
      </c>
      <c r="R10" s="11"/>
      <c r="S10" s="11"/>
      <c r="T10" s="11"/>
      <c r="V10" s="65"/>
      <c r="W10" s="65"/>
    </row>
    <row r="11" spans="2:29" ht="15.95" customHeight="1" x14ac:dyDescent="0.2">
      <c r="B11" s="93" t="s">
        <v>9</v>
      </c>
      <c r="C11" s="94"/>
      <c r="D11" s="95" t="s">
        <v>8</v>
      </c>
      <c r="E11" s="35">
        <f t="shared" si="8"/>
        <v>0.61348866278046055</v>
      </c>
      <c r="F11" s="35">
        <f t="shared" si="8"/>
        <v>0.72776476130404311</v>
      </c>
      <c r="G11" s="35">
        <f t="shared" ref="G11:H11" si="15">G7/G4</f>
        <v>0.81014929265000624</v>
      </c>
      <c r="H11" s="35">
        <f t="shared" si="15"/>
        <v>1.2314794095398858</v>
      </c>
      <c r="I11" s="35">
        <f t="shared" ref="I11:J11" si="16">I7/I4</f>
        <v>1.0506376557694104</v>
      </c>
      <c r="J11" s="35">
        <f t="shared" si="16"/>
        <v>2.2022073168634049</v>
      </c>
      <c r="K11" s="35">
        <f t="shared" ref="K11:L11" si="17">K7/K4</f>
        <v>1.737214652828424</v>
      </c>
      <c r="L11" s="35">
        <f t="shared" si="17"/>
        <v>1.8909726820084314</v>
      </c>
      <c r="M11" s="35">
        <f t="shared" ref="M11:N11" si="18">M7/M4</f>
        <v>1.3487913893561196</v>
      </c>
      <c r="N11" s="35">
        <f t="shared" si="18"/>
        <v>1.89278535800869</v>
      </c>
      <c r="O11" s="35">
        <f t="shared" ref="O11:P11" si="19">O7/O4</f>
        <v>1.5602168164229322</v>
      </c>
      <c r="P11" s="35">
        <f t="shared" si="19"/>
        <v>1.6047536308877532</v>
      </c>
      <c r="Q11" s="35">
        <f t="shared" ref="Q11" si="20">Q7/Q4</f>
        <v>1.4853776665121139</v>
      </c>
      <c r="R11" s="11"/>
      <c r="S11" s="11"/>
      <c r="T11" s="11"/>
      <c r="V11" s="65"/>
      <c r="W11" s="65"/>
    </row>
    <row r="12" spans="2:29" ht="18" customHeight="1" x14ac:dyDescent="0.2">
      <c r="B12" s="96"/>
      <c r="C12" s="97"/>
      <c r="D12" s="9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11"/>
      <c r="S12" s="11"/>
      <c r="T12" s="65"/>
      <c r="U12" s="65"/>
      <c r="V12" s="11"/>
      <c r="W12" s="11"/>
    </row>
    <row r="13" spans="2:29" ht="15.95" customHeight="1" x14ac:dyDescent="0.2">
      <c r="B13" s="98" t="s">
        <v>61</v>
      </c>
      <c r="C13" s="82" t="s">
        <v>82</v>
      </c>
      <c r="D13" s="99" t="s">
        <v>4</v>
      </c>
      <c r="E13" s="42">
        <v>2443.9470000000001</v>
      </c>
      <c r="F13" s="42">
        <v>2809.2040000000002</v>
      </c>
      <c r="G13" s="42">
        <v>2290.779</v>
      </c>
      <c r="H13" s="42">
        <v>2572.5569999999998</v>
      </c>
      <c r="I13" s="42">
        <v>2861.56</v>
      </c>
      <c r="J13" s="42">
        <v>2194.2080000000001</v>
      </c>
      <c r="K13" s="42">
        <v>3010.3850000000002</v>
      </c>
      <c r="L13" s="42">
        <v>3566.4140000000002</v>
      </c>
      <c r="M13" s="42">
        <v>3852.8389999999999</v>
      </c>
      <c r="N13" s="42">
        <v>3874.5630000000001</v>
      </c>
      <c r="O13" s="42">
        <v>3588.373</v>
      </c>
      <c r="P13" s="42">
        <v>4039.0509999999999</v>
      </c>
      <c r="Q13" s="42">
        <v>4318.558</v>
      </c>
      <c r="R13" s="11"/>
      <c r="S13" s="11"/>
      <c r="T13" s="65"/>
      <c r="U13" s="65"/>
      <c r="V13" s="11"/>
      <c r="W13" s="11"/>
    </row>
    <row r="14" spans="2:29" ht="15.95" customHeight="1" x14ac:dyDescent="0.2">
      <c r="B14" s="84"/>
      <c r="C14" s="82"/>
      <c r="D14" s="85" t="s">
        <v>5</v>
      </c>
      <c r="E14" s="8">
        <v>279.005</v>
      </c>
      <c r="F14" s="8">
        <v>232.67</v>
      </c>
      <c r="G14" s="8">
        <v>250.11</v>
      </c>
      <c r="H14" s="8">
        <v>466.6</v>
      </c>
      <c r="I14" s="8">
        <v>405.16699999999997</v>
      </c>
      <c r="J14" s="8">
        <v>1286.7750000000001</v>
      </c>
      <c r="K14" s="8">
        <v>648.11699999999996</v>
      </c>
      <c r="L14" s="8">
        <v>691.04300000000001</v>
      </c>
      <c r="M14" s="8">
        <v>667.96500000000003</v>
      </c>
      <c r="N14" s="8">
        <v>1268.7719999999999</v>
      </c>
      <c r="O14" s="8">
        <v>1101.307</v>
      </c>
      <c r="P14" s="8">
        <v>2841.5210000000002</v>
      </c>
      <c r="Q14" s="8">
        <v>3691.9229999999998</v>
      </c>
      <c r="R14" s="11"/>
      <c r="S14" s="11"/>
      <c r="T14" s="65"/>
      <c r="U14" s="65"/>
    </row>
    <row r="15" spans="2:29" ht="15.95" customHeight="1" x14ac:dyDescent="0.2">
      <c r="B15" s="84"/>
      <c r="C15" s="82"/>
      <c r="D15" s="86" t="s">
        <v>6</v>
      </c>
      <c r="E15" s="9">
        <f t="shared" ref="E15" si="21">E14-E13</f>
        <v>-2164.942</v>
      </c>
      <c r="F15" s="9">
        <f t="shared" ref="F15:L15" si="22">F14-F13</f>
        <v>-2576.5340000000001</v>
      </c>
      <c r="G15" s="9">
        <f t="shared" si="22"/>
        <v>-2040.6689999999999</v>
      </c>
      <c r="H15" s="9">
        <f t="shared" si="22"/>
        <v>-2105.9569999999999</v>
      </c>
      <c r="I15" s="9">
        <f t="shared" si="22"/>
        <v>-2456.393</v>
      </c>
      <c r="J15" s="9">
        <f t="shared" si="22"/>
        <v>-907.43299999999999</v>
      </c>
      <c r="K15" s="9">
        <f t="shared" si="22"/>
        <v>-2362.268</v>
      </c>
      <c r="L15" s="9">
        <f t="shared" si="22"/>
        <v>-2875.3710000000001</v>
      </c>
      <c r="M15" s="9">
        <f t="shared" ref="M15:N15" si="23">M14-M13</f>
        <v>-3184.8739999999998</v>
      </c>
      <c r="N15" s="9">
        <f t="shared" si="23"/>
        <v>-2605.7910000000002</v>
      </c>
      <c r="O15" s="9">
        <f t="shared" ref="O15:P15" si="24">O14-O13</f>
        <v>-2487.0659999999998</v>
      </c>
      <c r="P15" s="9">
        <f t="shared" si="24"/>
        <v>-1197.5299999999997</v>
      </c>
      <c r="Q15" s="9">
        <f t="shared" ref="Q15" si="25">Q14-Q13</f>
        <v>-626.63500000000022</v>
      </c>
      <c r="R15" s="11"/>
      <c r="S15" s="11"/>
      <c r="T15" s="65"/>
      <c r="U15" s="65"/>
    </row>
    <row r="16" spans="2:29" ht="15.95" customHeight="1" x14ac:dyDescent="0.2">
      <c r="B16" s="84"/>
      <c r="C16" s="82" t="s">
        <v>83</v>
      </c>
      <c r="D16" s="83" t="s">
        <v>4</v>
      </c>
      <c r="E16" s="8">
        <v>8965.5709999999999</v>
      </c>
      <c r="F16" s="8">
        <v>10334.155000000001</v>
      </c>
      <c r="G16" s="8">
        <v>10723.451999999999</v>
      </c>
      <c r="H16" s="8">
        <v>14189.880999999999</v>
      </c>
      <c r="I16" s="8">
        <v>18364.151999999998</v>
      </c>
      <c r="J16" s="8">
        <v>19506.496999999999</v>
      </c>
      <c r="K16" s="8">
        <v>18298.776000000002</v>
      </c>
      <c r="L16" s="8">
        <v>19999.453000000001</v>
      </c>
      <c r="M16" s="8">
        <v>21911.232</v>
      </c>
      <c r="N16" s="8">
        <v>25070.221000000001</v>
      </c>
      <c r="O16" s="8">
        <v>20053.161</v>
      </c>
      <c r="P16" s="8">
        <v>19679.665000000001</v>
      </c>
      <c r="Q16" s="8">
        <v>21104.685000000001</v>
      </c>
      <c r="R16" s="11"/>
      <c r="S16" s="11"/>
      <c r="T16" s="65"/>
      <c r="U16" s="65"/>
    </row>
    <row r="17" spans="2:21" ht="15.95" customHeight="1" x14ac:dyDescent="0.2">
      <c r="B17" s="84"/>
      <c r="C17" s="82"/>
      <c r="D17" s="85" t="s">
        <v>5</v>
      </c>
      <c r="E17" s="8">
        <v>1234.229</v>
      </c>
      <c r="F17" s="8">
        <v>1122.502</v>
      </c>
      <c r="G17" s="8">
        <v>1237.25</v>
      </c>
      <c r="H17" s="8">
        <v>2774.7130000000002</v>
      </c>
      <c r="I17" s="8">
        <v>3070.1289999999999</v>
      </c>
      <c r="J17" s="8">
        <v>9466.3919999999998</v>
      </c>
      <c r="K17" s="8">
        <v>3913.1819999999998</v>
      </c>
      <c r="L17" s="8">
        <v>3776.924</v>
      </c>
      <c r="M17" s="8">
        <v>3789.9140000000002</v>
      </c>
      <c r="N17" s="8">
        <v>8096.7510000000002</v>
      </c>
      <c r="O17" s="8">
        <v>6853.2969999999996</v>
      </c>
      <c r="P17" s="8">
        <v>12944.358</v>
      </c>
      <c r="Q17" s="8">
        <v>15999.021000000001</v>
      </c>
      <c r="R17" s="11"/>
      <c r="S17" s="11"/>
      <c r="T17" s="65"/>
      <c r="U17" s="65"/>
    </row>
    <row r="18" spans="2:21" ht="15.95" customHeight="1" x14ac:dyDescent="0.2">
      <c r="B18" s="87"/>
      <c r="C18" s="82"/>
      <c r="D18" s="86" t="s">
        <v>6</v>
      </c>
      <c r="E18" s="9">
        <f t="shared" ref="E18" si="26">E17-E16</f>
        <v>-7731.3419999999996</v>
      </c>
      <c r="F18" s="9">
        <f t="shared" ref="F18:L18" si="27">F17-F16</f>
        <v>-9211.6530000000002</v>
      </c>
      <c r="G18" s="9">
        <f t="shared" si="27"/>
        <v>-9486.2019999999993</v>
      </c>
      <c r="H18" s="9">
        <f t="shared" si="27"/>
        <v>-11415.168</v>
      </c>
      <c r="I18" s="9">
        <f t="shared" si="27"/>
        <v>-15294.022999999997</v>
      </c>
      <c r="J18" s="9">
        <f t="shared" si="27"/>
        <v>-10040.105</v>
      </c>
      <c r="K18" s="9">
        <f t="shared" si="27"/>
        <v>-14385.594000000001</v>
      </c>
      <c r="L18" s="9">
        <f t="shared" si="27"/>
        <v>-16222.529000000002</v>
      </c>
      <c r="M18" s="9">
        <f t="shared" ref="M18:N18" si="28">M17-M16</f>
        <v>-18121.317999999999</v>
      </c>
      <c r="N18" s="9">
        <f t="shared" si="28"/>
        <v>-16973.47</v>
      </c>
      <c r="O18" s="9">
        <f t="shared" ref="O18:P18" si="29">O17-O16</f>
        <v>-13199.864000000001</v>
      </c>
      <c r="P18" s="9">
        <f t="shared" si="29"/>
        <v>-6735.3070000000007</v>
      </c>
      <c r="Q18" s="9">
        <f t="shared" ref="Q18" si="30">Q17-Q16</f>
        <v>-5105.6640000000007</v>
      </c>
      <c r="R18" s="11"/>
      <c r="S18" s="11"/>
      <c r="T18" s="65"/>
      <c r="U18" s="65"/>
    </row>
    <row r="19" spans="2:21" ht="9.9499999999999993" customHeight="1" x14ac:dyDescent="0.2">
      <c r="B19" s="100"/>
      <c r="C19" s="101"/>
      <c r="D19" s="101"/>
      <c r="R19" s="11"/>
      <c r="S19" s="11"/>
    </row>
    <row r="20" spans="2:21" ht="15.95" customHeight="1" x14ac:dyDescent="0.2">
      <c r="B20" s="90" t="s">
        <v>7</v>
      </c>
      <c r="C20" s="91"/>
      <c r="D20" s="92" t="s">
        <v>8</v>
      </c>
      <c r="E20" s="34">
        <f t="shared" ref="E20:F20" si="31">E16/E13</f>
        <v>3.668480126614857</v>
      </c>
      <c r="F20" s="34">
        <f t="shared" si="31"/>
        <v>3.6786773050301793</v>
      </c>
      <c r="G20" s="34">
        <f t="shared" ref="G20:H20" si="32">G16/G13</f>
        <v>4.6811377265113743</v>
      </c>
      <c r="H20" s="34">
        <f t="shared" si="32"/>
        <v>5.5158665094689834</v>
      </c>
      <c r="I20" s="34">
        <f t="shared" ref="I20:J20" si="33">I16/I13</f>
        <v>6.4175316959979867</v>
      </c>
      <c r="J20" s="34">
        <f t="shared" si="33"/>
        <v>8.889994476366871</v>
      </c>
      <c r="K20" s="34">
        <f t="shared" ref="K20:L20" si="34">K16/K13</f>
        <v>6.0785500857863699</v>
      </c>
      <c r="L20" s="34">
        <f t="shared" si="34"/>
        <v>5.6077205282392901</v>
      </c>
      <c r="M20" s="34">
        <f t="shared" ref="M20:N20" si="35">M16/M13</f>
        <v>5.6870354561921745</v>
      </c>
      <c r="N20" s="34">
        <f t="shared" si="35"/>
        <v>6.4704641529896403</v>
      </c>
      <c r="O20" s="34">
        <f t="shared" ref="O20:P20" si="36">O16/O13</f>
        <v>5.5883713872554495</v>
      </c>
      <c r="P20" s="34">
        <f t="shared" si="36"/>
        <v>4.8723487274609809</v>
      </c>
      <c r="Q20" s="34">
        <f t="shared" ref="Q20" si="37">Q16/Q13</f>
        <v>4.8869750041564801</v>
      </c>
      <c r="R20" s="11"/>
      <c r="S20" s="11"/>
    </row>
    <row r="21" spans="2:21" ht="15.95" customHeight="1" x14ac:dyDescent="0.2">
      <c r="B21" s="93" t="s">
        <v>9</v>
      </c>
      <c r="C21" s="94"/>
      <c r="D21" s="95" t="s">
        <v>8</v>
      </c>
      <c r="E21" s="35">
        <f t="shared" ref="E21:F21" si="38">E17/E14</f>
        <v>4.4236805792010898</v>
      </c>
      <c r="F21" s="35">
        <f t="shared" si="38"/>
        <v>4.8244380453002105</v>
      </c>
      <c r="G21" s="35">
        <f t="shared" ref="G21:H21" si="39">G17/G14</f>
        <v>4.9468233977050096</v>
      </c>
      <c r="H21" s="35">
        <f t="shared" si="39"/>
        <v>5.9466630947278185</v>
      </c>
      <c r="I21" s="35">
        <f t="shared" ref="I21:J21" si="40">I17/I14</f>
        <v>7.5774409070827584</v>
      </c>
      <c r="J21" s="35">
        <f t="shared" si="40"/>
        <v>7.3566800722737069</v>
      </c>
      <c r="K21" s="35">
        <f t="shared" ref="K21:L21" si="41">K17/K14</f>
        <v>6.0377709580214685</v>
      </c>
      <c r="L21" s="35">
        <f t="shared" si="41"/>
        <v>5.4655412181296965</v>
      </c>
      <c r="M21" s="35">
        <f t="shared" ref="M21:N21" si="42">M17/M14</f>
        <v>5.6738212331484439</v>
      </c>
      <c r="N21" s="35">
        <f t="shared" si="42"/>
        <v>6.3815650093160947</v>
      </c>
      <c r="O21" s="35">
        <f t="shared" ref="O21:P21" si="43">O17/O14</f>
        <v>6.2228760917709591</v>
      </c>
      <c r="P21" s="35">
        <f t="shared" si="43"/>
        <v>4.5554328122157113</v>
      </c>
      <c r="Q21" s="35">
        <f t="shared" ref="Q21" si="44">Q17/Q14</f>
        <v>4.333519686082294</v>
      </c>
      <c r="R21" s="11"/>
      <c r="S21" s="11"/>
    </row>
    <row r="22" spans="2:21" ht="19.5" customHeight="1" x14ac:dyDescent="0.2">
      <c r="B22" s="52" t="s">
        <v>62</v>
      </c>
      <c r="H22"/>
      <c r="I22"/>
      <c r="J22"/>
      <c r="K22"/>
      <c r="L22" s="11"/>
      <c r="M22" s="11"/>
      <c r="N22" s="11"/>
      <c r="O22" s="11"/>
    </row>
    <row r="23" spans="2:21" x14ac:dyDescent="0.2">
      <c r="P23" s="12" t="s">
        <v>12</v>
      </c>
    </row>
    <row r="24" spans="2:21" x14ac:dyDescent="0.2">
      <c r="H24"/>
      <c r="I24"/>
      <c r="J24"/>
      <c r="K24"/>
      <c r="L24" s="11"/>
      <c r="M24" s="11"/>
    </row>
    <row r="25" spans="2:21" x14ac:dyDescent="0.2">
      <c r="H25"/>
      <c r="I25"/>
      <c r="J25"/>
      <c r="K25"/>
      <c r="L25" s="11"/>
      <c r="M25" s="11"/>
    </row>
    <row r="55" spans="2:17" x14ac:dyDescent="0.2">
      <c r="B55" s="2" t="s">
        <v>70</v>
      </c>
      <c r="E55" s="11">
        <f t="shared" ref="E55:Q55" si="45">E3*0.225</f>
        <v>37.235250000000001</v>
      </c>
      <c r="F55" s="11">
        <f t="shared" si="45"/>
        <v>26.802225</v>
      </c>
      <c r="G55" s="11">
        <f t="shared" si="45"/>
        <v>120.1554</v>
      </c>
      <c r="H55" s="11">
        <f t="shared" si="45"/>
        <v>46.514925000000005</v>
      </c>
      <c r="I55" s="11">
        <f t="shared" si="45"/>
        <v>57.079125000000005</v>
      </c>
      <c r="J55" s="11">
        <f t="shared" si="45"/>
        <v>63.372824999999999</v>
      </c>
      <c r="K55" s="11">
        <f t="shared" si="45"/>
        <v>30.281400000000001</v>
      </c>
      <c r="L55" s="11">
        <f t="shared" si="45"/>
        <v>63.466875000000002</v>
      </c>
      <c r="M55" s="11">
        <f t="shared" si="45"/>
        <v>212.74965</v>
      </c>
      <c r="N55" s="11">
        <f t="shared" si="45"/>
        <v>305.826075</v>
      </c>
      <c r="O55" s="11">
        <f t="shared" si="45"/>
        <v>64.028475000000014</v>
      </c>
      <c r="P55" s="11">
        <f t="shared" si="45"/>
        <v>82.763550000000009</v>
      </c>
      <c r="Q55" s="11">
        <f t="shared" si="45"/>
        <v>99.842624999999998</v>
      </c>
    </row>
    <row r="56" spans="2:17" x14ac:dyDescent="0.2">
      <c r="E56" s="11">
        <f t="shared" ref="E56:Q56" si="46">E4*0.225</f>
        <v>530.298675</v>
      </c>
      <c r="F56" s="11">
        <f t="shared" si="46"/>
        <v>794.76210000000003</v>
      </c>
      <c r="G56" s="11">
        <f t="shared" si="46"/>
        <v>866.33032500000002</v>
      </c>
      <c r="H56" s="11">
        <f t="shared" si="46"/>
        <v>370.02330000000001</v>
      </c>
      <c r="I56" s="11">
        <f t="shared" si="46"/>
        <v>532.47577500000011</v>
      </c>
      <c r="J56" s="11">
        <f t="shared" si="46"/>
        <v>248.534775</v>
      </c>
      <c r="K56" s="11">
        <f t="shared" si="46"/>
        <v>287.225775</v>
      </c>
      <c r="L56" s="11">
        <f t="shared" si="46"/>
        <v>773.45730000000003</v>
      </c>
      <c r="M56" s="11">
        <f t="shared" si="46"/>
        <v>1012.481775</v>
      </c>
      <c r="N56" s="11">
        <f t="shared" si="46"/>
        <v>3214.6283249999997</v>
      </c>
      <c r="O56" s="11">
        <f t="shared" si="46"/>
        <v>3728.2830750000003</v>
      </c>
      <c r="P56" s="11">
        <f t="shared" si="46"/>
        <v>5925.9681</v>
      </c>
      <c r="Q56" s="11">
        <f t="shared" si="46"/>
        <v>6488.0752499999999</v>
      </c>
    </row>
    <row r="59" spans="2:17" x14ac:dyDescent="0.2">
      <c r="B59" s="2" t="s">
        <v>71</v>
      </c>
      <c r="E59" s="11">
        <f t="shared" ref="E59:Q59" si="47">E13+E55</f>
        <v>2481.1822500000003</v>
      </c>
      <c r="F59" s="11">
        <f t="shared" si="47"/>
        <v>2836.0062250000001</v>
      </c>
      <c r="G59" s="11">
        <f t="shared" si="47"/>
        <v>2410.9344000000001</v>
      </c>
      <c r="H59" s="11">
        <f t="shared" si="47"/>
        <v>2619.0719249999997</v>
      </c>
      <c r="I59" s="11">
        <f t="shared" si="47"/>
        <v>2918.6391250000001</v>
      </c>
      <c r="J59" s="11">
        <f t="shared" si="47"/>
        <v>2257.580825</v>
      </c>
      <c r="K59" s="11">
        <f t="shared" si="47"/>
        <v>3040.6664000000001</v>
      </c>
      <c r="L59" s="11">
        <f t="shared" si="47"/>
        <v>3629.8808750000003</v>
      </c>
      <c r="M59" s="11">
        <f t="shared" si="47"/>
        <v>4065.5886500000001</v>
      </c>
      <c r="N59" s="11">
        <f t="shared" si="47"/>
        <v>4180.389075</v>
      </c>
      <c r="O59" s="11">
        <f t="shared" si="47"/>
        <v>3652.4014750000001</v>
      </c>
      <c r="P59" s="11">
        <f t="shared" si="47"/>
        <v>4121.8145500000001</v>
      </c>
      <c r="Q59" s="11">
        <f t="shared" si="47"/>
        <v>4418.4006250000002</v>
      </c>
    </row>
    <row r="60" spans="2:17" x14ac:dyDescent="0.2">
      <c r="E60" s="11">
        <f t="shared" ref="E60:Q60" si="48">E14+E56</f>
        <v>809.303675</v>
      </c>
      <c r="F60" s="11">
        <f t="shared" si="48"/>
        <v>1027.4321</v>
      </c>
      <c r="G60" s="11">
        <f t="shared" si="48"/>
        <v>1116.440325</v>
      </c>
      <c r="H60" s="11">
        <f t="shared" si="48"/>
        <v>836.62329999999997</v>
      </c>
      <c r="I60" s="11">
        <f t="shared" si="48"/>
        <v>937.64277500000003</v>
      </c>
      <c r="J60" s="11">
        <f t="shared" si="48"/>
        <v>1535.3097750000002</v>
      </c>
      <c r="K60" s="11">
        <f t="shared" si="48"/>
        <v>935.34277499999996</v>
      </c>
      <c r="L60" s="11">
        <f t="shared" si="48"/>
        <v>1464.5003000000002</v>
      </c>
      <c r="M60" s="11">
        <f t="shared" si="48"/>
        <v>1680.4467749999999</v>
      </c>
      <c r="N60" s="11">
        <f t="shared" si="48"/>
        <v>4483.4003249999996</v>
      </c>
      <c r="O60" s="11">
        <f t="shared" si="48"/>
        <v>4829.5900750000001</v>
      </c>
      <c r="P60" s="11">
        <f t="shared" si="48"/>
        <v>8767.4891000000007</v>
      </c>
      <c r="Q60" s="11">
        <f t="shared" si="48"/>
        <v>10179.998250000001</v>
      </c>
    </row>
    <row r="64" spans="2:17" x14ac:dyDescent="0.2"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5:17" x14ac:dyDescent="0.2"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7" spans="5:17" x14ac:dyDescent="0.2"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5:17" x14ac:dyDescent="0.2"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</sheetData>
  <sheetProtection selectLockedCells="1" selectUnlockedCells="1"/>
  <sortState ref="R4:U11">
    <sortCondition ref="S4:S11"/>
  </sortState>
  <mergeCells count="6">
    <mergeCell ref="C3:C5"/>
    <mergeCell ref="C6:C8"/>
    <mergeCell ref="B13:B18"/>
    <mergeCell ref="C13:C15"/>
    <mergeCell ref="C16:C18"/>
    <mergeCell ref="B3:B8"/>
  </mergeCells>
  <phoneticPr fontId="8" type="noConversion"/>
  <hyperlinks>
    <hyperlink ref="P23" location="ÍNDICE!A1" display="Voltar ao índice"/>
  </hyperlinks>
  <pageMargins left="0.43307086614173229" right="3.937007874015748E-2" top="0.98425196850393704" bottom="0.98425196850393704" header="0.51181102362204722" footer="0.51181102362204722"/>
  <pageSetup paperSize="9" scale="56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B1:W46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1.42578125" style="2" customWidth="1"/>
    <col min="3" max="3" width="20.7109375" style="2" customWidth="1"/>
    <col min="4" max="4" width="10.7109375" style="2" customWidth="1"/>
    <col min="5" max="17" width="12.7109375" style="2" customWidth="1"/>
    <col min="18" max="16384" width="9.140625" style="2"/>
  </cols>
  <sheetData>
    <row r="1" spans="2:23" ht="29.85" customHeight="1" x14ac:dyDescent="0.2">
      <c r="B1" s="3" t="s">
        <v>46</v>
      </c>
    </row>
    <row r="2" spans="2:23" ht="21.75" customHeight="1" x14ac:dyDescent="0.2">
      <c r="B2" s="4" t="s">
        <v>1</v>
      </c>
      <c r="C2" s="4" t="s">
        <v>2</v>
      </c>
      <c r="D2" s="5" t="s">
        <v>3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  <c r="P2" s="6">
        <v>2021</v>
      </c>
      <c r="Q2" s="6" t="s">
        <v>77</v>
      </c>
    </row>
    <row r="3" spans="2:23" ht="18" customHeight="1" x14ac:dyDescent="0.2">
      <c r="B3" s="84" t="s">
        <v>60</v>
      </c>
      <c r="C3" s="82" t="s">
        <v>82</v>
      </c>
      <c r="D3" s="83" t="s">
        <v>55</v>
      </c>
      <c r="E3" s="8">
        <v>2209.0859999999998</v>
      </c>
      <c r="F3" s="8">
        <v>3061.4259999999999</v>
      </c>
      <c r="G3" s="8">
        <v>3742.9670000000001</v>
      </c>
      <c r="H3" s="8">
        <v>1521.463</v>
      </c>
      <c r="I3" s="8">
        <v>2254.1170000000002</v>
      </c>
      <c r="J3" s="8">
        <v>1039.819</v>
      </c>
      <c r="K3" s="8">
        <v>1235.1890000000001</v>
      </c>
      <c r="L3" s="8">
        <v>3400.6370000000002</v>
      </c>
      <c r="M3" s="8">
        <v>4442.8620000000001</v>
      </c>
      <c r="N3" s="8">
        <v>14221.116</v>
      </c>
      <c r="O3" s="8">
        <v>16543.428</v>
      </c>
      <c r="P3" s="8">
        <v>26295.026000000002</v>
      </c>
      <c r="Q3" s="8">
        <v>28791.97</v>
      </c>
    </row>
    <row r="4" spans="2:23" ht="18" customHeight="1" x14ac:dyDescent="0.2">
      <c r="B4" s="84"/>
      <c r="C4" s="82"/>
      <c r="D4" s="85" t="s">
        <v>10</v>
      </c>
      <c r="E4" s="8">
        <v>147.797</v>
      </c>
      <c r="F4" s="8">
        <v>470.85</v>
      </c>
      <c r="G4" s="8">
        <v>107.39</v>
      </c>
      <c r="H4" s="8">
        <v>123.08499999999999</v>
      </c>
      <c r="I4" s="8">
        <v>112.44199999999999</v>
      </c>
      <c r="J4" s="8">
        <v>64.78</v>
      </c>
      <c r="K4" s="8">
        <v>41.37</v>
      </c>
      <c r="L4" s="8">
        <v>36.951000000000001</v>
      </c>
      <c r="M4" s="8">
        <v>57.057000000000002</v>
      </c>
      <c r="N4" s="8">
        <v>66.120999999999995</v>
      </c>
      <c r="O4" s="8">
        <v>26.719000000000001</v>
      </c>
      <c r="P4" s="8">
        <v>42.61</v>
      </c>
      <c r="Q4" s="8">
        <v>43.92</v>
      </c>
      <c r="R4" s="11"/>
      <c r="S4" s="11"/>
      <c r="U4" s="11"/>
      <c r="V4" s="11"/>
      <c r="W4" s="11"/>
    </row>
    <row r="5" spans="2:23" ht="18" customHeight="1" x14ac:dyDescent="0.2">
      <c r="B5" s="84"/>
      <c r="C5" s="82"/>
      <c r="D5" s="86" t="s">
        <v>11</v>
      </c>
      <c r="E5" s="9">
        <f t="shared" ref="E5:H5" si="0">SUM(E3:E4)</f>
        <v>2356.8829999999998</v>
      </c>
      <c r="F5" s="9">
        <f t="shared" si="0"/>
        <v>3532.2759999999998</v>
      </c>
      <c r="G5" s="9">
        <f t="shared" si="0"/>
        <v>3850.357</v>
      </c>
      <c r="H5" s="9">
        <f t="shared" si="0"/>
        <v>1644.548</v>
      </c>
      <c r="I5" s="9">
        <f t="shared" ref="I5:J5" si="1">SUM(I3:I4)</f>
        <v>2366.5590000000002</v>
      </c>
      <c r="J5" s="9">
        <f t="shared" si="1"/>
        <v>1104.5989999999999</v>
      </c>
      <c r="K5" s="9">
        <f t="shared" ref="K5" si="2">SUM(K3:K4)</f>
        <v>1276.559</v>
      </c>
      <c r="L5" s="9">
        <f>SUM(L3:L4)</f>
        <v>3437.5880000000002</v>
      </c>
      <c r="M5" s="9">
        <f t="shared" ref="M5:N5" si="3">SUM(M3:M4)</f>
        <v>4499.9189999999999</v>
      </c>
      <c r="N5" s="9">
        <f t="shared" si="3"/>
        <v>14287.236999999999</v>
      </c>
      <c r="O5" s="9">
        <f t="shared" ref="O5:P5" si="4">SUM(O3:O4)</f>
        <v>16570.147000000001</v>
      </c>
      <c r="P5" s="9">
        <f t="shared" si="4"/>
        <v>26337.636000000002</v>
      </c>
      <c r="Q5" s="9">
        <f t="shared" ref="Q5" si="5">SUM(Q3:Q4)</f>
        <v>28835.89</v>
      </c>
      <c r="R5" s="11"/>
      <c r="S5" s="11"/>
      <c r="U5" s="11"/>
      <c r="V5" s="11"/>
      <c r="W5" s="11"/>
    </row>
    <row r="6" spans="2:23" ht="18" customHeight="1" x14ac:dyDescent="0.2">
      <c r="B6" s="84"/>
      <c r="C6" s="81" t="s">
        <v>83</v>
      </c>
      <c r="D6" s="83" t="s">
        <v>55</v>
      </c>
      <c r="E6" s="7">
        <v>1282.8710000000001</v>
      </c>
      <c r="F6" s="7">
        <v>2169.2080000000001</v>
      </c>
      <c r="G6" s="7">
        <v>3014.8310000000001</v>
      </c>
      <c r="H6" s="7">
        <v>1737.498</v>
      </c>
      <c r="I6" s="7">
        <v>2048.59</v>
      </c>
      <c r="J6" s="7">
        <v>2281.6060000000002</v>
      </c>
      <c r="K6" s="7">
        <v>2121.9609999999998</v>
      </c>
      <c r="L6" s="7">
        <v>6444.9880000000003</v>
      </c>
      <c r="M6" s="7">
        <v>5980.12</v>
      </c>
      <c r="N6" s="7">
        <v>26927.634999999998</v>
      </c>
      <c r="O6" s="7">
        <v>25805.918000000001</v>
      </c>
      <c r="P6" s="7">
        <v>42159.506000000001</v>
      </c>
      <c r="Q6" s="7">
        <v>42742.696000000004</v>
      </c>
      <c r="R6" s="11"/>
      <c r="S6" s="11"/>
      <c r="U6" s="11"/>
      <c r="V6" s="11"/>
      <c r="W6" s="11"/>
    </row>
    <row r="7" spans="2:23" ht="18" customHeight="1" x14ac:dyDescent="0.2">
      <c r="B7" s="84"/>
      <c r="C7" s="81"/>
      <c r="D7" s="85" t="s">
        <v>10</v>
      </c>
      <c r="E7" s="8">
        <v>163.05000000000001</v>
      </c>
      <c r="F7" s="8">
        <v>401.45800000000003</v>
      </c>
      <c r="G7" s="8">
        <v>104.533</v>
      </c>
      <c r="H7" s="8">
        <v>287.72899999999998</v>
      </c>
      <c r="I7" s="8">
        <v>437.80599999999998</v>
      </c>
      <c r="J7" s="8">
        <v>150.94999999999999</v>
      </c>
      <c r="K7" s="8">
        <v>95.695999999999998</v>
      </c>
      <c r="L7" s="8">
        <v>55.396999999999998</v>
      </c>
      <c r="M7" s="8">
        <v>89.331999999999994</v>
      </c>
      <c r="N7" s="8">
        <v>115.038</v>
      </c>
      <c r="O7" s="8">
        <v>47.103999999999999</v>
      </c>
      <c r="P7" s="8">
        <v>105.911</v>
      </c>
      <c r="Q7" s="8">
        <v>89.491</v>
      </c>
      <c r="R7" s="11"/>
      <c r="S7" s="11"/>
      <c r="T7" s="11"/>
      <c r="U7" s="11"/>
      <c r="V7" s="11"/>
      <c r="W7" s="11"/>
    </row>
    <row r="8" spans="2:23" ht="18" customHeight="1" x14ac:dyDescent="0.2">
      <c r="B8" s="84"/>
      <c r="C8" s="81"/>
      <c r="D8" s="102" t="s">
        <v>11</v>
      </c>
      <c r="E8" s="10">
        <f>SUM(E6:E7)</f>
        <v>1445.921</v>
      </c>
      <c r="F8" s="10">
        <f t="shared" ref="F8" si="6">SUM(F6:F7)</f>
        <v>2570.6660000000002</v>
      </c>
      <c r="G8" s="10">
        <f t="shared" ref="G8:H8" si="7">SUM(G6:G7)</f>
        <v>3119.364</v>
      </c>
      <c r="H8" s="10">
        <f t="shared" si="7"/>
        <v>2025.2270000000001</v>
      </c>
      <c r="I8" s="10">
        <f t="shared" ref="I8:J8" si="8">SUM(I6:I7)</f>
        <v>2486.3960000000002</v>
      </c>
      <c r="J8" s="10">
        <f t="shared" si="8"/>
        <v>2432.556</v>
      </c>
      <c r="K8" s="10">
        <f t="shared" ref="K8:L8" si="9">SUM(K6:K7)</f>
        <v>2217.6569999999997</v>
      </c>
      <c r="L8" s="10">
        <f t="shared" si="9"/>
        <v>6500.3850000000002</v>
      </c>
      <c r="M8" s="10">
        <f t="shared" ref="M8:N8" si="10">SUM(M6:M7)</f>
        <v>6069.4520000000002</v>
      </c>
      <c r="N8" s="10">
        <f t="shared" si="10"/>
        <v>27042.672999999999</v>
      </c>
      <c r="O8" s="10">
        <f t="shared" ref="O8:P8" si="11">SUM(O6:O7)</f>
        <v>25853.022000000001</v>
      </c>
      <c r="P8" s="10">
        <f t="shared" si="11"/>
        <v>42265.417000000001</v>
      </c>
      <c r="Q8" s="10">
        <f t="shared" ref="Q8" si="12">SUM(Q6:Q7)</f>
        <v>42832.187000000005</v>
      </c>
      <c r="R8" s="11"/>
      <c r="S8" s="11"/>
      <c r="U8" s="11"/>
      <c r="V8" s="11"/>
      <c r="W8" s="11"/>
    </row>
    <row r="9" spans="2:23" ht="18" customHeight="1" x14ac:dyDescent="0.2">
      <c r="B9" s="84" t="s">
        <v>61</v>
      </c>
      <c r="C9" s="82" t="s">
        <v>82</v>
      </c>
      <c r="D9" s="83" t="s">
        <v>55</v>
      </c>
      <c r="E9" s="8">
        <v>85.061000000000007</v>
      </c>
      <c r="F9" s="8">
        <v>168.8</v>
      </c>
      <c r="G9" s="8">
        <v>152.48400000000001</v>
      </c>
      <c r="H9" s="8">
        <v>325.97199999999998</v>
      </c>
      <c r="I9" s="8">
        <v>312.524</v>
      </c>
      <c r="J9" s="8">
        <v>1207.059</v>
      </c>
      <c r="K9" s="8">
        <v>589.04600000000005</v>
      </c>
      <c r="L9" s="8">
        <v>654.875</v>
      </c>
      <c r="M9" s="8">
        <v>630.71199999999999</v>
      </c>
      <c r="N9" s="8">
        <v>1240.3689999999999</v>
      </c>
      <c r="O9" s="8">
        <v>1085.81</v>
      </c>
      <c r="P9" s="8">
        <v>2819.4110000000001</v>
      </c>
      <c r="Q9" s="8">
        <v>3654.6570000000002</v>
      </c>
      <c r="R9" s="11"/>
      <c r="S9" s="11"/>
      <c r="U9" s="11"/>
      <c r="V9" s="11"/>
      <c r="W9" s="11"/>
    </row>
    <row r="10" spans="2:23" ht="18" customHeight="1" x14ac:dyDescent="0.2">
      <c r="B10" s="84"/>
      <c r="C10" s="82"/>
      <c r="D10" s="85" t="s">
        <v>10</v>
      </c>
      <c r="E10" s="8">
        <v>193.94399999999999</v>
      </c>
      <c r="F10" s="8">
        <v>63.87</v>
      </c>
      <c r="G10" s="8">
        <v>97.626000000000005</v>
      </c>
      <c r="H10" s="8">
        <v>140.62799999999999</v>
      </c>
      <c r="I10" s="8">
        <v>92.643000000000001</v>
      </c>
      <c r="J10" s="8">
        <v>79.715999999999994</v>
      </c>
      <c r="K10" s="8">
        <v>59.070999999999998</v>
      </c>
      <c r="L10" s="8">
        <v>36.167999999999999</v>
      </c>
      <c r="M10" s="8">
        <v>37.253</v>
      </c>
      <c r="N10" s="8">
        <v>28.402999999999999</v>
      </c>
      <c r="O10" s="8">
        <v>15.497</v>
      </c>
      <c r="P10" s="8">
        <v>22.11</v>
      </c>
      <c r="Q10" s="8">
        <v>37.265999999999998</v>
      </c>
      <c r="R10" s="11"/>
      <c r="S10" s="11"/>
      <c r="U10" s="11"/>
      <c r="V10" s="11"/>
      <c r="W10" s="11"/>
    </row>
    <row r="11" spans="2:23" ht="18" customHeight="1" x14ac:dyDescent="0.2">
      <c r="B11" s="84"/>
      <c r="C11" s="82"/>
      <c r="D11" s="86" t="s">
        <v>11</v>
      </c>
      <c r="E11" s="9">
        <f t="shared" ref="E11:J11" si="13">SUM(E9:E10)</f>
        <v>279.005</v>
      </c>
      <c r="F11" s="9">
        <f t="shared" si="13"/>
        <v>232.67000000000002</v>
      </c>
      <c r="G11" s="9">
        <f t="shared" si="13"/>
        <v>250.11</v>
      </c>
      <c r="H11" s="9">
        <f t="shared" si="13"/>
        <v>466.59999999999997</v>
      </c>
      <c r="I11" s="9">
        <f t="shared" si="13"/>
        <v>405.16700000000003</v>
      </c>
      <c r="J11" s="9">
        <f t="shared" si="13"/>
        <v>1286.7749999999999</v>
      </c>
      <c r="K11" s="9">
        <f t="shared" ref="K11:L11" si="14">SUM(K9:K10)</f>
        <v>648.11700000000008</v>
      </c>
      <c r="L11" s="9">
        <f t="shared" si="14"/>
        <v>691.04300000000001</v>
      </c>
      <c r="M11" s="9">
        <f t="shared" ref="M11:N11" si="15">SUM(M9:M10)</f>
        <v>667.96500000000003</v>
      </c>
      <c r="N11" s="9">
        <f t="shared" si="15"/>
        <v>1268.7719999999999</v>
      </c>
      <c r="O11" s="9">
        <f t="shared" ref="O11:P11" si="16">SUM(O9:O10)</f>
        <v>1101.307</v>
      </c>
      <c r="P11" s="9">
        <f t="shared" si="16"/>
        <v>2841.5210000000002</v>
      </c>
      <c r="Q11" s="9">
        <f t="shared" ref="Q11" si="17">SUM(Q9:Q10)</f>
        <v>3691.9230000000002</v>
      </c>
      <c r="R11" s="11"/>
      <c r="S11" s="11"/>
      <c r="U11" s="11"/>
      <c r="V11" s="11"/>
      <c r="W11" s="11"/>
    </row>
    <row r="12" spans="2:23" ht="18" customHeight="1" x14ac:dyDescent="0.2">
      <c r="B12" s="84"/>
      <c r="C12" s="81" t="s">
        <v>83</v>
      </c>
      <c r="D12" s="83" t="s">
        <v>55</v>
      </c>
      <c r="E12" s="7">
        <v>313.471</v>
      </c>
      <c r="F12" s="7">
        <v>769.33199999999999</v>
      </c>
      <c r="G12" s="7">
        <v>631.34500000000003</v>
      </c>
      <c r="H12" s="7">
        <v>1783.047</v>
      </c>
      <c r="I12" s="7">
        <v>2238.8589999999999</v>
      </c>
      <c r="J12" s="7">
        <v>8583.9380000000001</v>
      </c>
      <c r="K12" s="7">
        <v>3337.3879999999999</v>
      </c>
      <c r="L12" s="7">
        <v>3479.9409999999998</v>
      </c>
      <c r="M12" s="7">
        <v>3482.1390000000001</v>
      </c>
      <c r="N12" s="7">
        <v>7846.2659999999996</v>
      </c>
      <c r="O12" s="7">
        <v>6733.1890000000003</v>
      </c>
      <c r="P12" s="7">
        <v>12774.995000000001</v>
      </c>
      <c r="Q12" s="7">
        <v>15730.558000000001</v>
      </c>
      <c r="R12" s="11"/>
      <c r="S12" s="11"/>
      <c r="U12" s="11"/>
      <c r="V12" s="11"/>
      <c r="W12" s="11"/>
    </row>
    <row r="13" spans="2:23" ht="18" customHeight="1" x14ac:dyDescent="0.2">
      <c r="B13" s="84"/>
      <c r="C13" s="81"/>
      <c r="D13" s="85" t="s">
        <v>10</v>
      </c>
      <c r="E13" s="8">
        <v>920.75800000000004</v>
      </c>
      <c r="F13" s="8">
        <v>353.17</v>
      </c>
      <c r="G13" s="8">
        <v>605.90499999999997</v>
      </c>
      <c r="H13" s="8">
        <v>991.66600000000005</v>
      </c>
      <c r="I13" s="8">
        <v>831.27</v>
      </c>
      <c r="J13" s="8">
        <v>882.45399999999995</v>
      </c>
      <c r="K13" s="8">
        <v>575.79399999999998</v>
      </c>
      <c r="L13" s="8">
        <v>296.983</v>
      </c>
      <c r="M13" s="8">
        <v>307.77499999999998</v>
      </c>
      <c r="N13" s="8">
        <v>250.48500000000001</v>
      </c>
      <c r="O13" s="8">
        <v>120.108</v>
      </c>
      <c r="P13" s="8">
        <v>169.363</v>
      </c>
      <c r="Q13" s="8">
        <v>268.46300000000002</v>
      </c>
      <c r="R13" s="11"/>
      <c r="S13" s="11"/>
      <c r="U13" s="11"/>
      <c r="V13" s="11"/>
      <c r="W13" s="11"/>
    </row>
    <row r="14" spans="2:23" ht="18" customHeight="1" x14ac:dyDescent="0.2">
      <c r="B14" s="84"/>
      <c r="C14" s="81"/>
      <c r="D14" s="102" t="s">
        <v>11</v>
      </c>
      <c r="E14" s="10">
        <f>SUM(E12:E13)</f>
        <v>1234.229</v>
      </c>
      <c r="F14" s="10">
        <f t="shared" ref="F14:J14" si="18">SUM(F12:F13)</f>
        <v>1122.502</v>
      </c>
      <c r="G14" s="10">
        <f t="shared" si="18"/>
        <v>1237.25</v>
      </c>
      <c r="H14" s="10">
        <f t="shared" si="18"/>
        <v>2774.7130000000002</v>
      </c>
      <c r="I14" s="10">
        <f t="shared" si="18"/>
        <v>3070.1289999999999</v>
      </c>
      <c r="J14" s="10">
        <f t="shared" si="18"/>
        <v>9466.3919999999998</v>
      </c>
      <c r="K14" s="10">
        <f t="shared" ref="K14:L14" si="19">SUM(K12:K13)</f>
        <v>3913.1819999999998</v>
      </c>
      <c r="L14" s="10">
        <f t="shared" si="19"/>
        <v>3776.924</v>
      </c>
      <c r="M14" s="10">
        <f t="shared" ref="M14:N14" si="20">SUM(M12:M13)</f>
        <v>3789.9140000000002</v>
      </c>
      <c r="N14" s="10">
        <f t="shared" si="20"/>
        <v>8096.7509999999993</v>
      </c>
      <c r="O14" s="10">
        <f t="shared" ref="O14:P14" si="21">SUM(O12:O13)</f>
        <v>6853.2970000000005</v>
      </c>
      <c r="P14" s="10">
        <f t="shared" si="21"/>
        <v>12944.358</v>
      </c>
      <c r="Q14" s="10">
        <f t="shared" ref="Q14" si="22">SUM(Q12:Q13)</f>
        <v>15999.021000000001</v>
      </c>
      <c r="R14" s="11"/>
      <c r="S14" s="11"/>
    </row>
    <row r="15" spans="2:23" ht="18.75" customHeight="1" x14ac:dyDescent="0.2">
      <c r="B15" s="52" t="s">
        <v>62</v>
      </c>
      <c r="L15" s="11"/>
      <c r="M15" s="11"/>
      <c r="N15" s="11"/>
    </row>
    <row r="16" spans="2:23" x14ac:dyDescent="0.2">
      <c r="M16" s="11"/>
      <c r="N16" s="11"/>
    </row>
    <row r="17" spans="3:16" x14ac:dyDescent="0.2">
      <c r="C17" s="13"/>
      <c r="D17" s="13"/>
      <c r="P17" s="12" t="s">
        <v>12</v>
      </c>
    </row>
    <row r="18" spans="3:16" x14ac:dyDescent="0.2">
      <c r="C18" s="13"/>
      <c r="D18" s="13"/>
    </row>
    <row r="19" spans="3:16" x14ac:dyDescent="0.2">
      <c r="C19" s="13"/>
      <c r="D19" s="13"/>
    </row>
    <row r="20" spans="3:16" x14ac:dyDescent="0.2">
      <c r="C20" s="13"/>
      <c r="D20" s="13"/>
    </row>
    <row r="21" spans="3:16" x14ac:dyDescent="0.2">
      <c r="C21" s="13"/>
      <c r="D21" s="13"/>
    </row>
    <row r="22" spans="3:16" x14ac:dyDescent="0.2">
      <c r="C22" s="13"/>
      <c r="D22" s="32"/>
    </row>
    <row r="23" spans="3:16" x14ac:dyDescent="0.2">
      <c r="C23" s="13"/>
      <c r="D23" s="32"/>
    </row>
    <row r="24" spans="3:16" x14ac:dyDescent="0.2">
      <c r="D24" s="32"/>
    </row>
    <row r="25" spans="3:16" x14ac:dyDescent="0.2">
      <c r="D25" s="13"/>
    </row>
    <row r="26" spans="3:16" x14ac:dyDescent="0.2">
      <c r="D26" s="14"/>
    </row>
    <row r="43" spans="5:15" x14ac:dyDescent="0.2"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5:15" x14ac:dyDescent="0.2"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5:15" x14ac:dyDescent="0.2"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5:15" x14ac:dyDescent="0.2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</sheetData>
  <sheetProtection selectLockedCells="1" selectUnlockedCells="1"/>
  <mergeCells count="6">
    <mergeCell ref="B3:B8"/>
    <mergeCell ref="C3:C5"/>
    <mergeCell ref="C6:C8"/>
    <mergeCell ref="B9:B14"/>
    <mergeCell ref="C9:C11"/>
    <mergeCell ref="C12:C14"/>
  </mergeCells>
  <phoneticPr fontId="8" type="noConversion"/>
  <hyperlinks>
    <hyperlink ref="P17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85" firstPageNumber="0" orientation="landscape" horizontalDpi="300" verticalDpi="300" r:id="rId1"/>
  <headerFooter alignWithMargins="0"/>
  <ignoredErrors>
    <ignoredError sqref="E5:H5 I5:P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B1:AF138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18.7109375" style="2" customWidth="1"/>
    <col min="3" max="4" width="12.7109375" style="2" customWidth="1"/>
    <col min="5" max="5" width="2.28515625" style="2" customWidth="1"/>
    <col min="6" max="6" width="29.42578125" style="2" customWidth="1"/>
    <col min="7" max="8" width="12.7109375" style="2" customWidth="1"/>
    <col min="9" max="9" width="6.7109375" style="2" customWidth="1"/>
    <col min="10" max="10" width="18.7109375" style="2" customWidth="1"/>
    <col min="11" max="12" width="12.7109375" style="2" customWidth="1"/>
    <col min="13" max="13" width="3.7109375" style="2" customWidth="1"/>
    <col min="14" max="14" width="18.7109375" style="2" customWidth="1"/>
    <col min="15" max="16" width="13.28515625" style="2" customWidth="1"/>
    <col min="17" max="17" width="9.7109375" style="2" customWidth="1"/>
    <col min="18" max="18" width="4.85546875" style="72" customWidth="1"/>
    <col min="19" max="19" width="13.28515625" style="72" customWidth="1"/>
    <col min="20" max="20" width="9.7109375" style="72" customWidth="1"/>
    <col min="21" max="21" width="8.85546875" style="72" customWidth="1"/>
    <col min="22" max="22" width="16.7109375" style="72" customWidth="1"/>
    <col min="23" max="24" width="13.28515625" style="72" customWidth="1"/>
    <col min="25" max="32" width="9.140625" style="72"/>
    <col min="33" max="16384" width="9.140625" style="2"/>
  </cols>
  <sheetData>
    <row r="1" spans="2:32" ht="27.95" customHeight="1" x14ac:dyDescent="0.2">
      <c r="B1" s="53" t="s">
        <v>56</v>
      </c>
      <c r="C1" s="54"/>
      <c r="D1" s="54"/>
      <c r="E1" s="54"/>
      <c r="F1" s="54"/>
      <c r="J1" s="53" t="s">
        <v>58</v>
      </c>
      <c r="K1" s="54"/>
      <c r="L1" s="54"/>
      <c r="M1" s="54"/>
      <c r="N1" s="54"/>
      <c r="R1" s="71"/>
      <c r="Z1" s="74"/>
      <c r="AA1" s="74"/>
    </row>
    <row r="2" spans="2:32" ht="20.100000000000001" customHeight="1" x14ac:dyDescent="0.2">
      <c r="B2" s="28">
        <v>2021</v>
      </c>
      <c r="F2" s="28" t="s">
        <v>79</v>
      </c>
      <c r="J2" s="28">
        <v>2021</v>
      </c>
      <c r="N2" s="28" t="s">
        <v>79</v>
      </c>
      <c r="R2" s="28"/>
      <c r="V2" s="28"/>
      <c r="Z2" s="74"/>
      <c r="AA2" s="74"/>
    </row>
    <row r="3" spans="2:32" ht="30" customHeight="1" x14ac:dyDescent="0.2">
      <c r="B3" s="6"/>
      <c r="C3" s="15" t="s">
        <v>49</v>
      </c>
      <c r="D3" s="15" t="s">
        <v>13</v>
      </c>
      <c r="F3" s="6"/>
      <c r="G3" s="15" t="s">
        <v>49</v>
      </c>
      <c r="H3" s="15" t="s">
        <v>13</v>
      </c>
      <c r="J3" s="6"/>
      <c r="K3" s="15" t="s">
        <v>49</v>
      </c>
      <c r="L3" s="15" t="s">
        <v>13</v>
      </c>
      <c r="N3" s="6"/>
      <c r="O3" s="15" t="s">
        <v>49</v>
      </c>
      <c r="P3" s="15" t="s">
        <v>13</v>
      </c>
      <c r="R3" s="48"/>
      <c r="S3" s="7"/>
      <c r="T3" s="7"/>
      <c r="V3" s="7"/>
      <c r="W3" s="7"/>
      <c r="X3" s="75"/>
      <c r="Z3" s="74"/>
    </row>
    <row r="4" spans="2:32" ht="15" customHeight="1" x14ac:dyDescent="0.2">
      <c r="B4" s="43" t="s">
        <v>15</v>
      </c>
      <c r="C4" s="8">
        <v>26258.71</v>
      </c>
      <c r="D4" s="8">
        <v>42038.966</v>
      </c>
      <c r="F4" s="43" t="s">
        <v>15</v>
      </c>
      <c r="G4" s="8">
        <v>28786.294000000002</v>
      </c>
      <c r="H4" s="8">
        <v>42724.222999999998</v>
      </c>
      <c r="J4" s="43" t="s">
        <v>15</v>
      </c>
      <c r="K4" s="8">
        <v>2540.4720000000002</v>
      </c>
      <c r="L4" s="8">
        <v>10763.272999999999</v>
      </c>
      <c r="N4" s="43" t="s">
        <v>15</v>
      </c>
      <c r="O4" s="8">
        <v>2992.6869999999999</v>
      </c>
      <c r="P4" s="8">
        <v>12227.888000000001</v>
      </c>
      <c r="R4" s="73"/>
      <c r="V4" s="7"/>
      <c r="W4" s="7"/>
      <c r="X4" s="7"/>
      <c r="Z4" s="74"/>
      <c r="AA4" s="74"/>
      <c r="AF4" s="7"/>
    </row>
    <row r="5" spans="2:32" ht="15" customHeight="1" x14ac:dyDescent="0.2">
      <c r="B5" s="44" t="s">
        <v>75</v>
      </c>
      <c r="C5" s="16">
        <v>20.678000000000001</v>
      </c>
      <c r="D5" s="16">
        <v>87.444000000000003</v>
      </c>
      <c r="F5" s="44" t="s">
        <v>14</v>
      </c>
      <c r="G5" s="16">
        <v>40</v>
      </c>
      <c r="H5" s="16">
        <v>54.152000000000001</v>
      </c>
      <c r="J5" s="44" t="s">
        <v>18</v>
      </c>
      <c r="K5" s="16">
        <v>149.018</v>
      </c>
      <c r="L5" s="16">
        <v>1226.0609999999999</v>
      </c>
      <c r="N5" s="44" t="s">
        <v>17</v>
      </c>
      <c r="O5" s="16">
        <v>141.68299999999999</v>
      </c>
      <c r="P5" s="16">
        <v>1237.4739999999999</v>
      </c>
      <c r="R5" s="73"/>
      <c r="S5" s="75"/>
      <c r="T5" s="75"/>
      <c r="V5" s="7"/>
      <c r="W5" s="7"/>
      <c r="X5" s="7"/>
      <c r="AF5" s="7"/>
    </row>
    <row r="6" spans="2:32" ht="15" customHeight="1" x14ac:dyDescent="0.2">
      <c r="B6" s="43" t="s">
        <v>14</v>
      </c>
      <c r="C6" s="8">
        <v>34</v>
      </c>
      <c r="D6" s="8">
        <v>47.1</v>
      </c>
      <c r="F6" s="43" t="s">
        <v>16</v>
      </c>
      <c r="G6" s="8">
        <v>1.3340000000000001</v>
      </c>
      <c r="H6" s="8">
        <v>13.04</v>
      </c>
      <c r="J6" s="43" t="s">
        <v>74</v>
      </c>
      <c r="K6" s="8">
        <v>72.082999999999998</v>
      </c>
      <c r="L6" s="8">
        <v>341.74200000000002</v>
      </c>
      <c r="N6" s="43" t="s">
        <v>18</v>
      </c>
      <c r="O6" s="8">
        <v>298.43900000000002</v>
      </c>
      <c r="P6" s="8">
        <v>998.57</v>
      </c>
      <c r="R6" s="73"/>
      <c r="S6" s="7"/>
      <c r="T6" s="7"/>
      <c r="V6" s="7"/>
      <c r="W6" s="7"/>
      <c r="X6" s="7"/>
      <c r="AF6" s="7"/>
    </row>
    <row r="7" spans="2:32" ht="15" customHeight="1" x14ac:dyDescent="0.2">
      <c r="B7" s="44" t="s">
        <v>81</v>
      </c>
      <c r="C7" s="16">
        <v>5.3650000000000002</v>
      </c>
      <c r="D7" s="16">
        <v>41.482999999999997</v>
      </c>
      <c r="F7" s="44" t="s">
        <v>80</v>
      </c>
      <c r="G7" s="16">
        <v>1.6759999999999999</v>
      </c>
      <c r="H7" s="16">
        <v>11.103999999999999</v>
      </c>
      <c r="J7" s="44" t="s">
        <v>76</v>
      </c>
      <c r="K7" s="16">
        <v>17.504000000000001</v>
      </c>
      <c r="L7" s="16">
        <v>167.01499999999999</v>
      </c>
      <c r="N7" s="44" t="s">
        <v>73</v>
      </c>
      <c r="O7" s="16">
        <v>52.048000000000002</v>
      </c>
      <c r="P7" s="16">
        <v>452.12299999999999</v>
      </c>
      <c r="R7" s="73"/>
      <c r="V7" s="7"/>
      <c r="W7" s="7"/>
      <c r="X7" s="7"/>
      <c r="AF7" s="7"/>
    </row>
    <row r="8" spans="2:32" ht="15" customHeight="1" x14ac:dyDescent="0.2">
      <c r="B8" s="43" t="s">
        <v>54</v>
      </c>
      <c r="C8" s="8">
        <f>C9-SUM(C4:C7)</f>
        <v>18.882999999994354</v>
      </c>
      <c r="D8" s="8">
        <f>D9-SUM(D4:D7)</f>
        <v>50.423999999984517</v>
      </c>
      <c r="F8" s="43" t="s">
        <v>54</v>
      </c>
      <c r="G8" s="8">
        <f>G9-SUM(G4:G7)</f>
        <v>6.5859999999993306</v>
      </c>
      <c r="H8" s="8">
        <f>H9-SUM(H4:H7)</f>
        <v>29.668000000012398</v>
      </c>
      <c r="J8" s="43" t="s">
        <v>54</v>
      </c>
      <c r="K8" s="8">
        <f>K9-SUM(K4:K7)</f>
        <v>62.444000000000869</v>
      </c>
      <c r="L8" s="8">
        <f>L9-SUM(L4:L7)</f>
        <v>446.26699999999983</v>
      </c>
      <c r="N8" s="43" t="s">
        <v>54</v>
      </c>
      <c r="O8" s="8">
        <f>O9-SUM(O4:O7)</f>
        <v>207.06600000000071</v>
      </c>
      <c r="P8" s="8">
        <f>P9-SUM(P4:P7)</f>
        <v>1082.9659999999967</v>
      </c>
      <c r="V8" s="7"/>
      <c r="W8" s="7"/>
      <c r="X8" s="7"/>
      <c r="AF8" s="7"/>
    </row>
    <row r="9" spans="2:32" ht="20.100000000000001" customHeight="1" x14ac:dyDescent="0.2">
      <c r="B9" s="17" t="s">
        <v>19</v>
      </c>
      <c r="C9" s="55">
        <v>26337.635999999995</v>
      </c>
      <c r="D9" s="55">
        <v>42265.416999999987</v>
      </c>
      <c r="F9" s="17" t="s">
        <v>19</v>
      </c>
      <c r="G9" s="55">
        <v>28835.89</v>
      </c>
      <c r="H9" s="55">
        <v>42832.187000000013</v>
      </c>
      <c r="J9" s="17" t="s">
        <v>19</v>
      </c>
      <c r="K9" s="55">
        <v>2841.5210000000011</v>
      </c>
      <c r="L9" s="55">
        <v>12944.357999999998</v>
      </c>
      <c r="N9" s="17" t="s">
        <v>19</v>
      </c>
      <c r="O9" s="55">
        <v>3691.9230000000007</v>
      </c>
      <c r="P9" s="55">
        <v>15999.020999999997</v>
      </c>
      <c r="V9" s="7"/>
      <c r="W9" s="7"/>
      <c r="X9" s="76"/>
      <c r="AF9" s="7"/>
    </row>
    <row r="10" spans="2:32" ht="27.95" customHeight="1" x14ac:dyDescent="0.2">
      <c r="B10" s="54"/>
      <c r="C10" s="54"/>
      <c r="D10" s="54"/>
      <c r="E10" s="54"/>
      <c r="F10" s="54"/>
      <c r="G10" s="54"/>
      <c r="H10" s="54"/>
      <c r="R10" s="73"/>
      <c r="S10" s="7"/>
      <c r="T10" s="7"/>
      <c r="V10" s="7"/>
      <c r="W10" s="7"/>
      <c r="AF10" s="7"/>
    </row>
    <row r="11" spans="2:32" x14ac:dyDescent="0.2">
      <c r="R11" s="73"/>
      <c r="S11" s="7"/>
      <c r="T11" s="7"/>
      <c r="V11" s="7"/>
      <c r="W11" s="7"/>
      <c r="AF11" s="7"/>
    </row>
    <row r="12" spans="2:32" ht="27.95" customHeight="1" x14ac:dyDescent="0.2">
      <c r="B12" s="53" t="s">
        <v>57</v>
      </c>
      <c r="C12" s="54"/>
      <c r="D12" s="54"/>
      <c r="E12" s="54"/>
      <c r="F12" s="54"/>
      <c r="J12" s="53" t="s">
        <v>59</v>
      </c>
      <c r="K12" s="54"/>
      <c r="L12" s="54"/>
      <c r="M12" s="54"/>
      <c r="N12" s="54"/>
      <c r="S12" s="79"/>
      <c r="V12" s="7"/>
      <c r="W12" s="7"/>
      <c r="AF12" s="7"/>
    </row>
    <row r="13" spans="2:32" ht="20.100000000000001" customHeight="1" x14ac:dyDescent="0.2">
      <c r="B13" s="28">
        <v>2021</v>
      </c>
      <c r="F13" s="28" t="s">
        <v>79</v>
      </c>
      <c r="J13" s="28">
        <v>2021</v>
      </c>
      <c r="N13" s="28" t="s">
        <v>79</v>
      </c>
      <c r="S13" s="7"/>
      <c r="T13" s="7"/>
      <c r="V13" s="7"/>
      <c r="W13" s="7"/>
      <c r="AF13" s="7"/>
    </row>
    <row r="14" spans="2:32" ht="30" customHeight="1" x14ac:dyDescent="0.2">
      <c r="B14" s="6"/>
      <c r="C14" s="15" t="s">
        <v>49</v>
      </c>
      <c r="D14" s="15" t="s">
        <v>13</v>
      </c>
      <c r="F14" s="6"/>
      <c r="G14" s="15" t="s">
        <v>49</v>
      </c>
      <c r="H14" s="15" t="s">
        <v>13</v>
      </c>
      <c r="J14" s="6"/>
      <c r="K14" s="15" t="s">
        <v>49</v>
      </c>
      <c r="L14" s="15" t="s">
        <v>13</v>
      </c>
      <c r="N14" s="6"/>
      <c r="O14" s="15" t="s">
        <v>49</v>
      </c>
      <c r="P14" s="15" t="s">
        <v>13</v>
      </c>
      <c r="R14" s="71"/>
      <c r="V14" s="7"/>
      <c r="W14" s="7"/>
      <c r="X14" s="75"/>
      <c r="AA14" s="74"/>
      <c r="AF14" s="7"/>
    </row>
    <row r="15" spans="2:32" ht="15" customHeight="1" x14ac:dyDescent="0.2">
      <c r="B15" s="43" t="s">
        <v>15</v>
      </c>
      <c r="C15" s="8">
        <v>363.70100000000002</v>
      </c>
      <c r="D15" s="8">
        <v>1758.607</v>
      </c>
      <c r="F15" s="43" t="s">
        <v>15</v>
      </c>
      <c r="G15" s="8">
        <v>434.42</v>
      </c>
      <c r="H15" s="8">
        <v>1897.1179999999999</v>
      </c>
      <c r="J15" s="43" t="s">
        <v>15</v>
      </c>
      <c r="K15" s="8">
        <v>2920.6030000000001</v>
      </c>
      <c r="L15" s="8">
        <v>14248.484</v>
      </c>
      <c r="N15" s="43" t="s">
        <v>15</v>
      </c>
      <c r="O15" s="8">
        <v>3133.6120000000001</v>
      </c>
      <c r="P15" s="8">
        <v>15048.034</v>
      </c>
      <c r="V15" s="7"/>
      <c r="W15" s="7"/>
      <c r="X15" s="7"/>
      <c r="AF15" s="7"/>
    </row>
    <row r="16" spans="2:32" ht="15" customHeight="1" x14ac:dyDescent="0.2">
      <c r="B16" s="44" t="s">
        <v>17</v>
      </c>
      <c r="C16" s="57">
        <v>1.8959999999999999</v>
      </c>
      <c r="D16" s="16">
        <v>26.327000000000002</v>
      </c>
      <c r="F16" s="44" t="s">
        <v>18</v>
      </c>
      <c r="G16" s="16">
        <v>6.08</v>
      </c>
      <c r="H16" s="16">
        <v>29.670999999999999</v>
      </c>
      <c r="J16" s="44" t="s">
        <v>47</v>
      </c>
      <c r="K16" s="16">
        <v>575.01800000000003</v>
      </c>
      <c r="L16" s="16">
        <v>2177.8440000000001</v>
      </c>
      <c r="N16" s="44" t="s">
        <v>47</v>
      </c>
      <c r="O16" s="16">
        <v>674.28899999999999</v>
      </c>
      <c r="P16" s="16">
        <v>3011.6640000000002</v>
      </c>
      <c r="X16" s="7"/>
      <c r="AF16" s="7"/>
    </row>
    <row r="17" spans="2:32" ht="15" customHeight="1" x14ac:dyDescent="0.2">
      <c r="B17" s="43" t="s">
        <v>73</v>
      </c>
      <c r="C17" s="8">
        <v>2.2000000000000002</v>
      </c>
      <c r="D17" s="8">
        <v>11.861000000000001</v>
      </c>
      <c r="F17" s="43" t="s">
        <v>73</v>
      </c>
      <c r="G17" s="8">
        <v>2.742</v>
      </c>
      <c r="H17" s="8">
        <v>11.631</v>
      </c>
      <c r="J17" s="43" t="s">
        <v>18</v>
      </c>
      <c r="K17" s="8">
        <v>341.84800000000001</v>
      </c>
      <c r="L17" s="8">
        <v>2041.61</v>
      </c>
      <c r="N17" s="43" t="s">
        <v>18</v>
      </c>
      <c r="O17" s="8">
        <v>331.17899999999997</v>
      </c>
      <c r="P17" s="8">
        <v>2138.0430000000001</v>
      </c>
      <c r="R17" s="28"/>
      <c r="V17" s="7"/>
      <c r="W17" s="7"/>
      <c r="X17" s="7"/>
      <c r="AF17" s="7"/>
    </row>
    <row r="18" spans="2:32" ht="15" customHeight="1" x14ac:dyDescent="0.2">
      <c r="B18" s="44" t="s">
        <v>74</v>
      </c>
      <c r="C18" s="68">
        <v>0.04</v>
      </c>
      <c r="D18" s="57">
        <v>0.23</v>
      </c>
      <c r="F18" s="44" t="s">
        <v>17</v>
      </c>
      <c r="G18" s="57">
        <v>0.126</v>
      </c>
      <c r="H18" s="16">
        <v>2.456</v>
      </c>
      <c r="J18" s="44" t="s">
        <v>73</v>
      </c>
      <c r="K18" s="16">
        <v>131.58099999999999</v>
      </c>
      <c r="L18" s="16">
        <v>685.03899999999999</v>
      </c>
      <c r="N18" s="44" t="s">
        <v>74</v>
      </c>
      <c r="O18" s="16">
        <v>74.129000000000005</v>
      </c>
      <c r="P18" s="16">
        <v>317.83800000000002</v>
      </c>
      <c r="R18" s="48"/>
      <c r="S18" s="7"/>
      <c r="T18" s="7"/>
      <c r="V18" s="7"/>
      <c r="W18" s="7"/>
      <c r="X18" s="77"/>
      <c r="AF18" s="7"/>
    </row>
    <row r="19" spans="2:32" ht="15" customHeight="1" x14ac:dyDescent="0.2">
      <c r="B19" s="43" t="s">
        <v>47</v>
      </c>
      <c r="C19" s="69">
        <v>1E-3</v>
      </c>
      <c r="D19" s="56">
        <v>8.8999999999999996E-2</v>
      </c>
      <c r="F19" s="43" t="s">
        <v>54</v>
      </c>
      <c r="G19" s="56">
        <f>G20-SUM(G15:G18)</f>
        <v>0.37699999999995271</v>
      </c>
      <c r="H19" s="8">
        <f>H20-SUM(H15:H18)</f>
        <v>2.3260000000000218</v>
      </c>
      <c r="J19" s="43" t="s">
        <v>54</v>
      </c>
      <c r="K19" s="8">
        <f>K20-SUM(K15:K18)</f>
        <v>70.000999999999749</v>
      </c>
      <c r="L19" s="8">
        <f>L20-SUM(L15:L18)</f>
        <v>526.68799999999828</v>
      </c>
      <c r="N19" s="43" t="s">
        <v>54</v>
      </c>
      <c r="O19" s="8">
        <f>O20-SUM(O15:O18)</f>
        <v>105.34900000000016</v>
      </c>
      <c r="P19" s="8">
        <f>P20-SUM(P15:P18)</f>
        <v>589.10600000000341</v>
      </c>
      <c r="R19" s="73"/>
      <c r="S19" s="79"/>
      <c r="V19" s="7"/>
      <c r="W19" s="7"/>
      <c r="X19" s="77"/>
      <c r="AA19" s="74"/>
      <c r="AF19" s="7"/>
    </row>
    <row r="20" spans="2:32" ht="20.100000000000001" customHeight="1" x14ac:dyDescent="0.2">
      <c r="B20" s="17" t="s">
        <v>19</v>
      </c>
      <c r="C20" s="55">
        <v>367.83800000000002</v>
      </c>
      <c r="D20" s="55">
        <v>1797.114</v>
      </c>
      <c r="F20" s="17" t="s">
        <v>19</v>
      </c>
      <c r="G20" s="55">
        <v>443.74499999999995</v>
      </c>
      <c r="H20" s="55">
        <v>1943.202</v>
      </c>
      <c r="J20" s="17" t="s">
        <v>19</v>
      </c>
      <c r="K20" s="55">
        <v>4039.0509999999999</v>
      </c>
      <c r="L20" s="55">
        <v>19679.665000000001</v>
      </c>
      <c r="M20" s="18"/>
      <c r="N20" s="17" t="s">
        <v>19</v>
      </c>
      <c r="O20" s="55">
        <v>4318.558</v>
      </c>
      <c r="P20" s="55">
        <v>21104.685000000005</v>
      </c>
      <c r="R20" s="73"/>
      <c r="S20" s="79"/>
      <c r="V20" s="7"/>
      <c r="W20" s="7"/>
      <c r="X20" s="76"/>
      <c r="AF20" s="7"/>
    </row>
    <row r="21" spans="2:32" x14ac:dyDescent="0.2">
      <c r="O21" s="18"/>
      <c r="P21" s="18"/>
      <c r="R21" s="73"/>
      <c r="S21" s="76"/>
      <c r="T21" s="76"/>
      <c r="V21" s="7"/>
      <c r="W21" s="7"/>
      <c r="AF21" s="7"/>
    </row>
    <row r="22" spans="2:32" x14ac:dyDescent="0.2">
      <c r="B22" s="54"/>
      <c r="C22" s="54"/>
      <c r="D22" s="54"/>
      <c r="E22" s="54"/>
      <c r="F22" s="54"/>
      <c r="G22" s="54"/>
      <c r="H22" s="54"/>
      <c r="O22" s="18"/>
      <c r="P22" s="18"/>
      <c r="R22" s="73"/>
      <c r="S22" s="78"/>
      <c r="V22" s="7"/>
      <c r="W22" s="7"/>
      <c r="AF22" s="7"/>
    </row>
    <row r="23" spans="2:32" x14ac:dyDescent="0.2">
      <c r="O23" s="18"/>
      <c r="S23" s="79"/>
      <c r="V23" s="7"/>
      <c r="W23" s="7"/>
      <c r="AA23" s="74"/>
      <c r="AF23" s="7"/>
    </row>
    <row r="24" spans="2:32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O24" s="18"/>
      <c r="P24" s="18"/>
      <c r="S24" s="7"/>
      <c r="T24" s="7"/>
      <c r="V24" s="7"/>
      <c r="W24" s="7"/>
      <c r="AF24" s="7"/>
    </row>
    <row r="25" spans="2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O25" s="12" t="s">
        <v>12</v>
      </c>
      <c r="P25" s="70"/>
      <c r="R25" s="7"/>
      <c r="V25" s="7"/>
      <c r="W25" s="7"/>
      <c r="AF25" s="7"/>
    </row>
    <row r="26" spans="2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O26" s="18"/>
      <c r="P26" s="18"/>
      <c r="S26" s="79"/>
      <c r="V26" s="7"/>
      <c r="W26" s="7"/>
      <c r="AF26" s="7"/>
    </row>
    <row r="27" spans="2:32" x14ac:dyDescent="0.2">
      <c r="C27" s="18"/>
      <c r="D27" s="18"/>
      <c r="E27" s="18"/>
      <c r="F27" s="18"/>
      <c r="G27" s="18"/>
      <c r="H27" s="18"/>
      <c r="I27" s="18"/>
      <c r="J27" s="18"/>
      <c r="K27" s="18"/>
      <c r="L27" s="18"/>
      <c r="O27" s="18"/>
      <c r="P27" s="18"/>
      <c r="V27" s="7"/>
      <c r="W27" s="7"/>
      <c r="AF27" s="7"/>
    </row>
    <row r="28" spans="2:32" x14ac:dyDescent="0.2">
      <c r="C28" s="18"/>
      <c r="D28" s="18"/>
      <c r="E28" s="18"/>
      <c r="F28" s="18"/>
      <c r="G28" s="18"/>
      <c r="H28" s="18"/>
      <c r="I28" s="18"/>
      <c r="J28" s="18"/>
      <c r="K28" s="18"/>
      <c r="L28" s="18"/>
      <c r="O28" s="18"/>
      <c r="P28" s="18"/>
      <c r="S28" s="7"/>
      <c r="T28" s="7"/>
      <c r="V28" s="7"/>
      <c r="W28" s="7"/>
      <c r="AA28" s="74"/>
      <c r="AF28" s="7"/>
    </row>
    <row r="29" spans="2:32" x14ac:dyDescent="0.2">
      <c r="C29" s="18"/>
      <c r="D29" s="18"/>
      <c r="E29" s="18"/>
      <c r="F29" s="18"/>
      <c r="G29" s="18"/>
      <c r="H29" s="18"/>
      <c r="I29" s="18"/>
      <c r="J29" s="18"/>
      <c r="K29" s="18"/>
      <c r="L29" s="18"/>
      <c r="O29" s="18"/>
      <c r="P29" s="18"/>
      <c r="S29" s="7"/>
      <c r="T29" s="7"/>
      <c r="V29" s="7"/>
      <c r="W29" s="7"/>
      <c r="AF29" s="7"/>
    </row>
    <row r="30" spans="2:32" x14ac:dyDescent="0.2">
      <c r="O30" s="18"/>
      <c r="P30" s="18"/>
      <c r="V30" s="7"/>
      <c r="W30" s="7"/>
      <c r="AF30" s="7"/>
    </row>
    <row r="31" spans="2:32" x14ac:dyDescent="0.2">
      <c r="O31" s="18"/>
      <c r="P31" s="18"/>
      <c r="V31" s="7"/>
      <c r="W31" s="7"/>
      <c r="AF31" s="7"/>
    </row>
    <row r="32" spans="2:32" x14ac:dyDescent="0.2">
      <c r="O32" s="18"/>
      <c r="P32" s="18"/>
      <c r="S32" s="7"/>
      <c r="T32" s="7"/>
      <c r="V32" s="7"/>
      <c r="W32" s="7"/>
      <c r="AF32" s="7"/>
    </row>
    <row r="33" spans="15:32" x14ac:dyDescent="0.2">
      <c r="O33" s="18"/>
      <c r="P33" s="18"/>
      <c r="V33" s="7"/>
      <c r="W33" s="7"/>
      <c r="AF33" s="7"/>
    </row>
    <row r="34" spans="15:32" x14ac:dyDescent="0.2">
      <c r="O34" s="18"/>
      <c r="P34" s="18"/>
      <c r="V34" s="7"/>
      <c r="W34" s="7"/>
      <c r="AF34" s="7"/>
    </row>
    <row r="35" spans="15:32" x14ac:dyDescent="0.2">
      <c r="O35" s="18"/>
      <c r="P35" s="18"/>
      <c r="V35" s="7"/>
      <c r="W35" s="7"/>
      <c r="AF35" s="7"/>
    </row>
    <row r="36" spans="15:32" x14ac:dyDescent="0.2">
      <c r="O36" s="18"/>
      <c r="P36" s="18"/>
      <c r="S36" s="7"/>
      <c r="T36" s="7"/>
      <c r="V36" s="7"/>
      <c r="W36" s="7"/>
      <c r="AF36" s="7"/>
    </row>
    <row r="37" spans="15:32" x14ac:dyDescent="0.2">
      <c r="O37" s="18"/>
      <c r="P37" s="18"/>
      <c r="R37" s="79"/>
      <c r="S37" s="7"/>
      <c r="T37" s="7"/>
      <c r="V37" s="7"/>
      <c r="W37" s="7"/>
      <c r="AF37" s="7"/>
    </row>
    <row r="38" spans="15:32" x14ac:dyDescent="0.2">
      <c r="O38" s="18"/>
      <c r="P38" s="18"/>
      <c r="R38" s="79"/>
      <c r="S38" s="76"/>
      <c r="T38" s="76"/>
      <c r="V38" s="7"/>
      <c r="W38" s="7"/>
      <c r="AA38" s="74"/>
      <c r="AF38" s="7"/>
    </row>
    <row r="39" spans="15:32" x14ac:dyDescent="0.2">
      <c r="O39" s="18"/>
      <c r="P39" s="18"/>
      <c r="R39" s="79"/>
      <c r="V39" s="7"/>
      <c r="W39" s="7"/>
      <c r="AF39" s="7"/>
    </row>
    <row r="40" spans="15:32" x14ac:dyDescent="0.2">
      <c r="O40" s="18"/>
      <c r="P40" s="18"/>
      <c r="R40" s="79"/>
      <c r="V40" s="7"/>
      <c r="W40" s="7"/>
      <c r="AF40" s="7"/>
    </row>
    <row r="41" spans="15:32" x14ac:dyDescent="0.2">
      <c r="R41" s="79"/>
      <c r="V41" s="7"/>
      <c r="W41" s="7"/>
      <c r="AF41" s="7"/>
    </row>
    <row r="42" spans="15:32" x14ac:dyDescent="0.2">
      <c r="O42" s="18"/>
      <c r="P42" s="18"/>
      <c r="R42" s="79"/>
      <c r="V42" s="7"/>
      <c r="W42" s="7"/>
      <c r="AF42" s="7"/>
    </row>
    <row r="43" spans="15:32" x14ac:dyDescent="0.2">
      <c r="O43" s="18"/>
      <c r="P43" s="18"/>
      <c r="R43" s="79"/>
      <c r="S43" s="7"/>
      <c r="T43" s="7"/>
      <c r="V43" s="7"/>
      <c r="W43" s="7"/>
      <c r="AF43" s="7"/>
    </row>
    <row r="44" spans="15:32" x14ac:dyDescent="0.2">
      <c r="O44" s="18"/>
      <c r="P44" s="18"/>
      <c r="R44" s="79"/>
      <c r="V44" s="7"/>
      <c r="W44" s="7"/>
      <c r="AF44" s="7"/>
    </row>
    <row r="45" spans="15:32" x14ac:dyDescent="0.2">
      <c r="O45" s="18"/>
      <c r="P45" s="18"/>
      <c r="R45" s="79"/>
      <c r="S45" s="79"/>
      <c r="V45" s="7"/>
      <c r="W45" s="7"/>
      <c r="AF45" s="7"/>
    </row>
    <row r="46" spans="15:32" x14ac:dyDescent="0.2">
      <c r="O46" s="18"/>
      <c r="P46" s="18"/>
      <c r="R46" s="79"/>
      <c r="S46" s="79"/>
      <c r="V46" s="7"/>
      <c r="W46" s="7"/>
      <c r="AF46" s="7"/>
    </row>
    <row r="47" spans="15:32" x14ac:dyDescent="0.2">
      <c r="O47" s="18"/>
      <c r="P47" s="18"/>
      <c r="R47" s="79"/>
      <c r="S47" s="79"/>
      <c r="V47" s="7"/>
      <c r="W47" s="7"/>
      <c r="AF47" s="7"/>
    </row>
    <row r="48" spans="15:32" x14ac:dyDescent="0.2">
      <c r="O48" s="18"/>
      <c r="P48" s="18"/>
      <c r="R48" s="79"/>
      <c r="V48" s="7"/>
      <c r="W48" s="7"/>
      <c r="AF48" s="7"/>
    </row>
    <row r="49" spans="15:32" x14ac:dyDescent="0.2">
      <c r="O49" s="18"/>
      <c r="P49" s="18"/>
      <c r="R49" s="79"/>
      <c r="V49" s="7"/>
      <c r="W49" s="7"/>
      <c r="AF49" s="7"/>
    </row>
    <row r="50" spans="15:32" x14ac:dyDescent="0.2">
      <c r="O50" s="18"/>
      <c r="P50" s="18"/>
      <c r="R50" s="79"/>
      <c r="S50" s="79"/>
      <c r="V50" s="7"/>
      <c r="W50" s="7"/>
      <c r="AF50" s="7"/>
    </row>
    <row r="51" spans="15:32" x14ac:dyDescent="0.2">
      <c r="O51" s="18"/>
      <c r="P51" s="18"/>
      <c r="R51" s="79"/>
      <c r="V51" s="7"/>
      <c r="W51" s="7"/>
      <c r="AF51" s="7"/>
    </row>
    <row r="52" spans="15:32" x14ac:dyDescent="0.2">
      <c r="O52" s="18"/>
      <c r="P52" s="18"/>
      <c r="R52" s="79"/>
      <c r="S52" s="79"/>
      <c r="V52" s="7"/>
      <c r="W52" s="7"/>
      <c r="AF52" s="7"/>
    </row>
    <row r="53" spans="15:32" x14ac:dyDescent="0.2">
      <c r="O53" s="18"/>
      <c r="P53" s="18"/>
      <c r="R53" s="79"/>
      <c r="S53" s="79"/>
      <c r="V53" s="7"/>
      <c r="W53" s="7"/>
      <c r="AF53" s="7"/>
    </row>
    <row r="54" spans="15:32" x14ac:dyDescent="0.2">
      <c r="O54" s="18"/>
      <c r="P54" s="18"/>
      <c r="R54" s="79"/>
      <c r="S54" s="79"/>
      <c r="V54" s="7"/>
      <c r="W54" s="7"/>
      <c r="AF54" s="7"/>
    </row>
    <row r="55" spans="15:32" x14ac:dyDescent="0.2">
      <c r="O55" s="18"/>
      <c r="P55" s="18"/>
      <c r="R55" s="79"/>
      <c r="V55" s="7"/>
      <c r="W55" s="7"/>
      <c r="AF55" s="7"/>
    </row>
    <row r="56" spans="15:32" x14ac:dyDescent="0.2">
      <c r="O56" s="18"/>
      <c r="P56" s="18"/>
      <c r="R56" s="79"/>
      <c r="S56" s="79"/>
      <c r="V56" s="7"/>
      <c r="W56" s="7"/>
      <c r="AF56" s="7"/>
    </row>
    <row r="57" spans="15:32" x14ac:dyDescent="0.2">
      <c r="O57" s="18"/>
      <c r="P57" s="18"/>
      <c r="Q57" s="18"/>
      <c r="R57" s="79"/>
      <c r="V57" s="7"/>
      <c r="W57" s="7"/>
      <c r="AF57" s="7"/>
    </row>
    <row r="58" spans="15:32" x14ac:dyDescent="0.2">
      <c r="O58" s="18"/>
      <c r="P58" s="18"/>
      <c r="Q58" s="18"/>
      <c r="R58" s="79"/>
      <c r="V58" s="7"/>
      <c r="W58" s="7"/>
      <c r="AF58" s="7"/>
    </row>
    <row r="59" spans="15:32" x14ac:dyDescent="0.2">
      <c r="Q59" s="18"/>
      <c r="R59" s="79"/>
      <c r="V59" s="7"/>
      <c r="W59" s="7"/>
      <c r="AF59" s="7"/>
    </row>
    <row r="60" spans="15:32" x14ac:dyDescent="0.2">
      <c r="O60" s="18"/>
      <c r="P60" s="18"/>
      <c r="Q60" s="18"/>
      <c r="R60" s="79"/>
      <c r="V60" s="7"/>
      <c r="W60" s="7"/>
      <c r="AF60" s="7"/>
    </row>
    <row r="61" spans="15:32" x14ac:dyDescent="0.2">
      <c r="O61" s="18"/>
      <c r="P61" s="18"/>
      <c r="Q61" s="18"/>
      <c r="R61" s="79"/>
      <c r="V61" s="7"/>
      <c r="W61" s="7"/>
      <c r="AF61" s="7"/>
    </row>
    <row r="62" spans="15:32" x14ac:dyDescent="0.2">
      <c r="O62" s="18"/>
      <c r="P62" s="18"/>
      <c r="Q62" s="18"/>
      <c r="R62" s="79"/>
      <c r="V62" s="7"/>
      <c r="W62" s="7"/>
      <c r="AF62" s="7"/>
    </row>
    <row r="63" spans="15:32" x14ac:dyDescent="0.2">
      <c r="O63" s="18"/>
      <c r="P63" s="18"/>
      <c r="Q63" s="18"/>
      <c r="V63" s="7"/>
      <c r="W63" s="7"/>
      <c r="AF63" s="7"/>
    </row>
    <row r="64" spans="15:32" x14ac:dyDescent="0.2">
      <c r="O64" s="18"/>
      <c r="P64" s="18"/>
      <c r="Q64" s="18"/>
      <c r="S64" s="79"/>
      <c r="V64" s="7"/>
      <c r="W64" s="7"/>
      <c r="AF64" s="7"/>
    </row>
    <row r="65" spans="15:32" x14ac:dyDescent="0.2">
      <c r="O65" s="18"/>
      <c r="P65" s="18"/>
      <c r="Q65" s="18"/>
      <c r="V65" s="7"/>
      <c r="W65" s="7"/>
      <c r="AF65" s="7"/>
    </row>
    <row r="66" spans="15:32" x14ac:dyDescent="0.2">
      <c r="O66" s="18"/>
      <c r="P66" s="18"/>
      <c r="Q66" s="18"/>
      <c r="S66" s="79"/>
      <c r="V66" s="7"/>
      <c r="W66" s="7"/>
      <c r="AF66" s="7"/>
    </row>
    <row r="67" spans="15:32" x14ac:dyDescent="0.2">
      <c r="O67" s="18"/>
      <c r="P67" s="18"/>
      <c r="Q67" s="18"/>
      <c r="S67" s="79"/>
      <c r="V67" s="7"/>
      <c r="W67" s="7"/>
      <c r="AF67" s="7"/>
    </row>
    <row r="68" spans="15:32" x14ac:dyDescent="0.2">
      <c r="O68" s="18"/>
      <c r="P68" s="18"/>
      <c r="Q68" s="18"/>
      <c r="V68" s="7"/>
      <c r="W68" s="7"/>
      <c r="AF68" s="7"/>
    </row>
    <row r="69" spans="15:32" x14ac:dyDescent="0.2">
      <c r="O69" s="18"/>
      <c r="P69" s="18"/>
      <c r="Q69" s="18"/>
      <c r="V69" s="7"/>
      <c r="W69" s="7"/>
      <c r="AF69" s="7"/>
    </row>
    <row r="70" spans="15:32" x14ac:dyDescent="0.2">
      <c r="O70" s="18"/>
      <c r="P70" s="18"/>
      <c r="Q70" s="18"/>
      <c r="S70" s="79"/>
      <c r="V70" s="7"/>
      <c r="W70" s="7"/>
      <c r="AF70" s="7"/>
    </row>
    <row r="71" spans="15:32" x14ac:dyDescent="0.2">
      <c r="O71" s="18"/>
      <c r="P71" s="18"/>
      <c r="Q71" s="18"/>
      <c r="V71" s="7"/>
      <c r="W71" s="7"/>
      <c r="AF71" s="7"/>
    </row>
    <row r="72" spans="15:32" x14ac:dyDescent="0.2">
      <c r="O72" s="18"/>
      <c r="P72" s="18"/>
      <c r="Q72" s="18"/>
      <c r="V72" s="7"/>
      <c r="W72" s="7"/>
    </row>
    <row r="73" spans="15:32" x14ac:dyDescent="0.2">
      <c r="O73" s="18"/>
      <c r="P73" s="18"/>
      <c r="Q73" s="18"/>
      <c r="S73" s="79"/>
      <c r="V73" s="7"/>
      <c r="W73" s="7"/>
    </row>
    <row r="74" spans="15:32" x14ac:dyDescent="0.2">
      <c r="O74" s="18"/>
      <c r="P74" s="18"/>
      <c r="Q74" s="18"/>
      <c r="V74" s="7"/>
      <c r="W74" s="7"/>
    </row>
    <row r="75" spans="15:32" x14ac:dyDescent="0.2">
      <c r="O75" s="18"/>
      <c r="P75" s="18"/>
      <c r="Q75" s="18"/>
      <c r="V75" s="7"/>
      <c r="W75" s="7"/>
    </row>
    <row r="76" spans="15:32" x14ac:dyDescent="0.2">
      <c r="O76" s="18"/>
      <c r="P76" s="18"/>
      <c r="Q76" s="18"/>
      <c r="S76" s="79"/>
      <c r="V76" s="7"/>
      <c r="W76" s="7"/>
    </row>
    <row r="77" spans="15:32" x14ac:dyDescent="0.2">
      <c r="O77" s="18"/>
      <c r="P77" s="18"/>
      <c r="Q77" s="18"/>
      <c r="S77" s="79"/>
      <c r="V77" s="7"/>
      <c r="W77" s="7"/>
    </row>
    <row r="78" spans="15:32" x14ac:dyDescent="0.2">
      <c r="O78" s="18"/>
      <c r="P78" s="18"/>
      <c r="Q78" s="18"/>
      <c r="S78" s="79"/>
      <c r="V78" s="7"/>
      <c r="W78" s="7"/>
    </row>
    <row r="79" spans="15:32" x14ac:dyDescent="0.2">
      <c r="O79" s="18"/>
      <c r="P79" s="18"/>
      <c r="Q79" s="18"/>
      <c r="S79" s="79"/>
      <c r="V79" s="7"/>
      <c r="W79" s="7"/>
    </row>
    <row r="80" spans="15:32" x14ac:dyDescent="0.2">
      <c r="O80" s="18"/>
      <c r="P80" s="18"/>
      <c r="Q80" s="18"/>
      <c r="V80" s="7"/>
      <c r="W80" s="7"/>
    </row>
    <row r="81" spans="15:23" x14ac:dyDescent="0.2">
      <c r="O81" s="18"/>
      <c r="P81" s="18"/>
      <c r="Q81" s="18"/>
      <c r="S81" s="79"/>
      <c r="V81" s="7"/>
      <c r="W81" s="7"/>
    </row>
    <row r="82" spans="15:23" x14ac:dyDescent="0.2">
      <c r="O82" s="18"/>
      <c r="P82" s="18"/>
      <c r="Q82" s="18"/>
      <c r="V82" s="7"/>
      <c r="W82" s="7"/>
    </row>
    <row r="83" spans="15:23" x14ac:dyDescent="0.2">
      <c r="O83" s="18"/>
      <c r="P83" s="18"/>
      <c r="Q83" s="18"/>
      <c r="V83" s="7"/>
      <c r="W83" s="7"/>
    </row>
    <row r="84" spans="15:23" x14ac:dyDescent="0.2">
      <c r="O84" s="18"/>
      <c r="P84" s="18"/>
      <c r="Q84" s="18"/>
      <c r="V84" s="7"/>
      <c r="W84" s="7"/>
    </row>
    <row r="85" spans="15:23" x14ac:dyDescent="0.2">
      <c r="O85" s="18"/>
      <c r="P85" s="18"/>
      <c r="Q85" s="18"/>
      <c r="S85" s="79"/>
      <c r="V85" s="7"/>
      <c r="W85" s="7"/>
    </row>
    <row r="86" spans="15:23" x14ac:dyDescent="0.2">
      <c r="O86" s="18"/>
      <c r="P86" s="18"/>
      <c r="Q86" s="18"/>
      <c r="V86" s="7"/>
      <c r="W86" s="7"/>
    </row>
    <row r="87" spans="15:23" x14ac:dyDescent="0.2">
      <c r="O87" s="18"/>
      <c r="P87" s="18"/>
      <c r="Q87" s="18"/>
      <c r="V87" s="7"/>
      <c r="W87" s="7"/>
    </row>
    <row r="88" spans="15:23" x14ac:dyDescent="0.2">
      <c r="O88" s="18"/>
      <c r="P88" s="18"/>
      <c r="Q88" s="18"/>
    </row>
    <row r="89" spans="15:23" x14ac:dyDescent="0.2">
      <c r="O89" s="18"/>
      <c r="P89" s="18"/>
      <c r="Q89" s="18"/>
      <c r="V89" s="7"/>
      <c r="W89" s="7"/>
    </row>
    <row r="90" spans="15:23" x14ac:dyDescent="0.2">
      <c r="O90" s="18"/>
      <c r="P90" s="18"/>
      <c r="Q90" s="18"/>
    </row>
    <row r="91" spans="15:23" x14ac:dyDescent="0.2">
      <c r="O91" s="18"/>
      <c r="P91" s="18"/>
      <c r="Q91" s="18"/>
    </row>
    <row r="92" spans="15:23" x14ac:dyDescent="0.2">
      <c r="O92" s="18"/>
      <c r="P92" s="18"/>
      <c r="Q92" s="18"/>
    </row>
    <row r="93" spans="15:23" x14ac:dyDescent="0.2">
      <c r="O93" s="18"/>
      <c r="P93" s="18"/>
    </row>
    <row r="94" spans="15:23" x14ac:dyDescent="0.2">
      <c r="O94" s="18"/>
      <c r="P94" s="18"/>
    </row>
    <row r="95" spans="15:23" x14ac:dyDescent="0.2">
      <c r="O95" s="18"/>
      <c r="P95" s="18"/>
    </row>
    <row r="96" spans="15:23" x14ac:dyDescent="0.2">
      <c r="O96" s="18"/>
      <c r="P96" s="18"/>
    </row>
    <row r="97" spans="15:16" x14ac:dyDescent="0.2">
      <c r="O97" s="18"/>
      <c r="P97" s="18"/>
    </row>
    <row r="98" spans="15:16" x14ac:dyDescent="0.2">
      <c r="O98" s="18"/>
      <c r="P98" s="18"/>
    </row>
    <row r="99" spans="15:16" x14ac:dyDescent="0.2">
      <c r="O99" s="18"/>
      <c r="P99" s="18"/>
    </row>
    <row r="100" spans="15:16" x14ac:dyDescent="0.2">
      <c r="O100" s="18"/>
      <c r="P100" s="18"/>
    </row>
    <row r="101" spans="15:16" x14ac:dyDescent="0.2">
      <c r="O101" s="18"/>
      <c r="P101" s="18"/>
    </row>
    <row r="102" spans="15:16" x14ac:dyDescent="0.2">
      <c r="O102" s="18"/>
      <c r="P102" s="18"/>
    </row>
    <row r="103" spans="15:16" x14ac:dyDescent="0.2">
      <c r="O103" s="18"/>
      <c r="P103" s="18"/>
    </row>
    <row r="104" spans="15:16" x14ac:dyDescent="0.2">
      <c r="O104" s="18"/>
      <c r="P104" s="18"/>
    </row>
    <row r="105" spans="15:16" x14ac:dyDescent="0.2">
      <c r="O105" s="18"/>
      <c r="P105" s="18"/>
    </row>
    <row r="106" spans="15:16" x14ac:dyDescent="0.2">
      <c r="O106" s="18"/>
      <c r="P106" s="18"/>
    </row>
    <row r="107" spans="15:16" x14ac:dyDescent="0.2">
      <c r="O107" s="18"/>
      <c r="P107" s="18"/>
    </row>
    <row r="108" spans="15:16" x14ac:dyDescent="0.2">
      <c r="O108" s="18"/>
      <c r="P108" s="18"/>
    </row>
    <row r="109" spans="15:16" x14ac:dyDescent="0.2">
      <c r="O109" s="18"/>
      <c r="P109" s="18"/>
    </row>
    <row r="110" spans="15:16" x14ac:dyDescent="0.2">
      <c r="O110" s="18"/>
      <c r="P110" s="18"/>
    </row>
    <row r="111" spans="15:16" x14ac:dyDescent="0.2">
      <c r="O111" s="18"/>
      <c r="P111" s="18"/>
    </row>
    <row r="112" spans="15:16" x14ac:dyDescent="0.2">
      <c r="O112" s="18"/>
      <c r="P112" s="18"/>
    </row>
    <row r="113" spans="15:16" x14ac:dyDescent="0.2">
      <c r="O113" s="18"/>
      <c r="P113" s="18"/>
    </row>
    <row r="114" spans="15:16" x14ac:dyDescent="0.2">
      <c r="O114" s="18"/>
      <c r="P114" s="18"/>
    </row>
    <row r="115" spans="15:16" x14ac:dyDescent="0.2">
      <c r="O115" s="18"/>
      <c r="P115" s="18"/>
    </row>
    <row r="116" spans="15:16" x14ac:dyDescent="0.2">
      <c r="O116" s="18"/>
      <c r="P116" s="18"/>
    </row>
    <row r="117" spans="15:16" x14ac:dyDescent="0.2">
      <c r="O117" s="18"/>
      <c r="P117" s="18"/>
    </row>
    <row r="118" spans="15:16" x14ac:dyDescent="0.2">
      <c r="O118" s="18"/>
      <c r="P118" s="18"/>
    </row>
    <row r="119" spans="15:16" x14ac:dyDescent="0.2">
      <c r="O119" s="18"/>
      <c r="P119" s="18"/>
    </row>
    <row r="120" spans="15:16" x14ac:dyDescent="0.2">
      <c r="O120" s="18"/>
      <c r="P120" s="18"/>
    </row>
    <row r="121" spans="15:16" x14ac:dyDescent="0.2">
      <c r="O121" s="18"/>
      <c r="P121" s="18"/>
    </row>
    <row r="122" spans="15:16" x14ac:dyDescent="0.2">
      <c r="O122" s="18"/>
      <c r="P122" s="18"/>
    </row>
    <row r="123" spans="15:16" x14ac:dyDescent="0.2">
      <c r="O123" s="18"/>
      <c r="P123" s="18"/>
    </row>
    <row r="124" spans="15:16" x14ac:dyDescent="0.2">
      <c r="O124" s="18"/>
      <c r="P124" s="18"/>
    </row>
    <row r="125" spans="15:16" x14ac:dyDescent="0.2">
      <c r="O125" s="18"/>
      <c r="P125" s="18"/>
    </row>
    <row r="126" spans="15:16" x14ac:dyDescent="0.2">
      <c r="O126" s="18"/>
      <c r="P126" s="18"/>
    </row>
    <row r="127" spans="15:16" x14ac:dyDescent="0.2">
      <c r="O127" s="18"/>
      <c r="P127" s="18"/>
    </row>
    <row r="128" spans="15:16" x14ac:dyDescent="0.2">
      <c r="O128" s="18"/>
      <c r="P128" s="18"/>
    </row>
    <row r="129" spans="15:16" x14ac:dyDescent="0.2">
      <c r="O129" s="18"/>
      <c r="P129" s="18"/>
    </row>
    <row r="130" spans="15:16" x14ac:dyDescent="0.2">
      <c r="O130" s="18"/>
      <c r="P130" s="18"/>
    </row>
    <row r="131" spans="15:16" x14ac:dyDescent="0.2">
      <c r="O131" s="18"/>
      <c r="P131" s="18"/>
    </row>
    <row r="132" spans="15:16" x14ac:dyDescent="0.2">
      <c r="O132" s="18"/>
      <c r="P132" s="18"/>
    </row>
    <row r="133" spans="15:16" x14ac:dyDescent="0.2">
      <c r="O133" s="18"/>
      <c r="P133" s="18"/>
    </row>
    <row r="134" spans="15:16" x14ac:dyDescent="0.2">
      <c r="O134" s="18"/>
      <c r="P134" s="18"/>
    </row>
    <row r="135" spans="15:16" x14ac:dyDescent="0.2">
      <c r="O135" s="18"/>
      <c r="P135" s="18"/>
    </row>
    <row r="136" spans="15:16" x14ac:dyDescent="0.2">
      <c r="O136" s="18"/>
      <c r="P136" s="18"/>
    </row>
    <row r="137" spans="15:16" x14ac:dyDescent="0.2">
      <c r="O137" s="18"/>
      <c r="P137" s="18"/>
    </row>
    <row r="138" spans="15:16" x14ac:dyDescent="0.2">
      <c r="O138" s="18"/>
      <c r="P138" s="18"/>
    </row>
  </sheetData>
  <sheetProtection selectLockedCells="1" selectUnlockedCells="1"/>
  <sortState ref="S17:U27">
    <sortCondition descending="1" ref="U17:U27"/>
  </sortState>
  <phoneticPr fontId="8" type="noConversion"/>
  <hyperlinks>
    <hyperlink ref="O25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B1:P8"/>
  <sheetViews>
    <sheetView showGridLines="0" zoomScale="95" zoomScaleNormal="95" workbookViewId="0"/>
  </sheetViews>
  <sheetFormatPr defaultRowHeight="12.75" x14ac:dyDescent="0.2"/>
  <cols>
    <col min="1" max="1" width="2.28515625" customWidth="1"/>
    <col min="2" max="2" width="34" customWidth="1"/>
    <col min="3" max="3" width="10.7109375" customWidth="1"/>
    <col min="4" max="16" width="12.7109375" customWidth="1"/>
  </cols>
  <sheetData>
    <row r="1" spans="2:16" ht="29.85" customHeight="1" x14ac:dyDescent="0.2">
      <c r="B1" s="3" t="s">
        <v>38</v>
      </c>
      <c r="C1" s="2"/>
    </row>
    <row r="2" spans="2:16" ht="21.95" customHeight="1" x14ac:dyDescent="0.2">
      <c r="B2" s="4" t="s">
        <v>20</v>
      </c>
      <c r="C2" s="5" t="s">
        <v>2</v>
      </c>
      <c r="D2" s="29" t="s">
        <v>34</v>
      </c>
      <c r="E2" s="29" t="s">
        <v>48</v>
      </c>
      <c r="F2" s="29" t="s">
        <v>51</v>
      </c>
      <c r="G2" s="29">
        <v>2013</v>
      </c>
      <c r="H2" s="29">
        <v>2014</v>
      </c>
      <c r="I2" s="29">
        <v>2015</v>
      </c>
      <c r="J2" s="29">
        <v>2016</v>
      </c>
      <c r="K2" s="29">
        <v>2017</v>
      </c>
      <c r="L2" s="29">
        <v>2018</v>
      </c>
      <c r="M2" s="29">
        <v>2019</v>
      </c>
      <c r="N2" s="29">
        <v>2020</v>
      </c>
      <c r="O2" s="29">
        <v>2021</v>
      </c>
      <c r="P2" s="29">
        <v>2022</v>
      </c>
    </row>
    <row r="3" spans="2:16" ht="21.95" customHeight="1" x14ac:dyDescent="0.2">
      <c r="B3" s="103" t="s">
        <v>37</v>
      </c>
      <c r="C3" s="104" t="s">
        <v>21</v>
      </c>
      <c r="D3" s="8">
        <v>26842</v>
      </c>
      <c r="E3" s="8">
        <v>26877</v>
      </c>
      <c r="F3" s="8">
        <v>27191</v>
      </c>
      <c r="G3" s="8">
        <v>28480</v>
      </c>
      <c r="H3" s="8">
        <v>28871</v>
      </c>
      <c r="I3" s="8">
        <v>30150</v>
      </c>
      <c r="J3" s="8">
        <v>31464</v>
      </c>
      <c r="K3" s="8">
        <v>33396</v>
      </c>
      <c r="L3" s="8">
        <v>38675</v>
      </c>
      <c r="M3" s="8">
        <v>49345</v>
      </c>
      <c r="N3" s="8">
        <v>52344</v>
      </c>
      <c r="O3" s="8">
        <v>58404</v>
      </c>
      <c r="P3" s="8">
        <v>63884</v>
      </c>
    </row>
    <row r="4" spans="2:16" ht="21.95" customHeight="1" x14ac:dyDescent="0.2">
      <c r="B4" s="103" t="s">
        <v>65</v>
      </c>
      <c r="C4" s="105" t="s">
        <v>50</v>
      </c>
      <c r="D4" s="45">
        <v>7012</v>
      </c>
      <c r="E4" s="45">
        <v>7680</v>
      </c>
      <c r="F4" s="45">
        <v>7178</v>
      </c>
      <c r="G4" s="45">
        <v>4446</v>
      </c>
      <c r="H4" s="45">
        <v>9033</v>
      </c>
      <c r="I4" s="45">
        <v>10090</v>
      </c>
      <c r="J4" s="45">
        <v>8713</v>
      </c>
      <c r="K4" s="45">
        <v>23054</v>
      </c>
      <c r="L4" s="45">
        <v>17119</v>
      </c>
      <c r="M4" s="45">
        <v>32299</v>
      </c>
      <c r="N4" s="45">
        <v>31610</v>
      </c>
      <c r="O4" s="45">
        <v>41452</v>
      </c>
      <c r="P4" s="45">
        <v>46215</v>
      </c>
    </row>
    <row r="5" spans="2:16" ht="21.95" customHeight="1" x14ac:dyDescent="0.2">
      <c r="B5" s="106" t="s">
        <v>66</v>
      </c>
      <c r="C5" s="107" t="s">
        <v>50</v>
      </c>
      <c r="D5" s="60">
        <f t="shared" ref="D5:P5" si="0">D4*0.225</f>
        <v>1577.7</v>
      </c>
      <c r="E5" s="60">
        <f t="shared" si="0"/>
        <v>1728</v>
      </c>
      <c r="F5" s="60">
        <f t="shared" si="0"/>
        <v>1615.05</v>
      </c>
      <c r="G5" s="60">
        <f t="shared" si="0"/>
        <v>1000.35</v>
      </c>
      <c r="H5" s="60">
        <f t="shared" si="0"/>
        <v>2032.425</v>
      </c>
      <c r="I5" s="60">
        <f t="shared" si="0"/>
        <v>2270.25</v>
      </c>
      <c r="J5" s="60">
        <f t="shared" si="0"/>
        <v>1960.425</v>
      </c>
      <c r="K5" s="60">
        <f t="shared" si="0"/>
        <v>5187.1500000000005</v>
      </c>
      <c r="L5" s="60">
        <f t="shared" si="0"/>
        <v>3851.7750000000001</v>
      </c>
      <c r="M5" s="60">
        <f t="shared" si="0"/>
        <v>7267.2750000000005</v>
      </c>
      <c r="N5" s="60">
        <f t="shared" si="0"/>
        <v>7112.25</v>
      </c>
      <c r="O5" s="60">
        <f t="shared" si="0"/>
        <v>9326.7000000000007</v>
      </c>
      <c r="P5" s="60">
        <f t="shared" si="0"/>
        <v>10398.375</v>
      </c>
    </row>
    <row r="6" spans="2:16" ht="16.5" customHeight="1" x14ac:dyDescent="0.2">
      <c r="B6" s="64" t="s">
        <v>67</v>
      </c>
      <c r="C6" s="62"/>
      <c r="D6" s="63"/>
      <c r="E6" s="63"/>
    </row>
    <row r="7" spans="2:16" x14ac:dyDescent="0.2">
      <c r="B7" s="30"/>
    </row>
    <row r="8" spans="2:16" x14ac:dyDescent="0.2">
      <c r="O8" s="12" t="s">
        <v>12</v>
      </c>
    </row>
  </sheetData>
  <sheetProtection selectLockedCells="1" selectUnlockedCells="1"/>
  <phoneticPr fontId="8" type="noConversion"/>
  <hyperlinks>
    <hyperlink ref="O8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92" firstPageNumber="0" orientation="landscape" horizontalDpi="300" verticalDpi="300" r:id="rId1"/>
  <headerFooter alignWithMargins="0"/>
  <ignoredErrors>
    <ignoredError sqref="D2:F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pageSetUpPr fitToPage="1"/>
  </sheetPr>
  <dimension ref="B1:T41"/>
  <sheetViews>
    <sheetView showGridLines="0" zoomScale="95" zoomScaleNormal="95" workbookViewId="0"/>
  </sheetViews>
  <sheetFormatPr defaultRowHeight="12.75" x14ac:dyDescent="0.2"/>
  <cols>
    <col min="1" max="1" width="2.28515625" customWidth="1"/>
    <col min="2" max="2" width="39.7109375" customWidth="1"/>
    <col min="3" max="3" width="10.7109375" customWidth="1"/>
    <col min="4" max="16" width="12.7109375" customWidth="1"/>
  </cols>
  <sheetData>
    <row r="1" spans="2:20" ht="29.85" customHeight="1" x14ac:dyDescent="0.2">
      <c r="B1" s="3" t="s">
        <v>40</v>
      </c>
      <c r="C1" s="2"/>
      <c r="D1" s="2"/>
      <c r="E1" s="2"/>
    </row>
    <row r="2" spans="2:20" ht="21.95" customHeight="1" x14ac:dyDescent="0.2">
      <c r="B2" s="4" t="s">
        <v>20</v>
      </c>
      <c r="C2" s="5" t="s">
        <v>2</v>
      </c>
      <c r="D2" s="6">
        <v>2010</v>
      </c>
      <c r="E2" s="6">
        <v>2011</v>
      </c>
      <c r="F2" s="6">
        <v>2012</v>
      </c>
      <c r="G2" s="6">
        <v>2013</v>
      </c>
      <c r="H2" s="6">
        <v>2014</v>
      </c>
      <c r="I2" s="29">
        <v>2015</v>
      </c>
      <c r="J2" s="29">
        <v>2016</v>
      </c>
      <c r="K2" s="29">
        <v>2017</v>
      </c>
      <c r="L2" s="29">
        <v>2018</v>
      </c>
      <c r="M2" s="29">
        <v>2019</v>
      </c>
      <c r="N2" s="29">
        <v>2020</v>
      </c>
      <c r="O2" s="29">
        <v>2021</v>
      </c>
      <c r="P2" s="29">
        <v>2022</v>
      </c>
      <c r="Q2" s="47"/>
      <c r="R2" s="47"/>
      <c r="S2" s="47"/>
      <c r="T2" s="46"/>
    </row>
    <row r="3" spans="2:20" ht="21.95" customHeight="1" x14ac:dyDescent="0.2">
      <c r="B3" s="108" t="s">
        <v>68</v>
      </c>
      <c r="C3" s="109" t="s">
        <v>50</v>
      </c>
      <c r="D3" s="22">
        <v>7012</v>
      </c>
      <c r="E3" s="22">
        <v>7680</v>
      </c>
      <c r="F3" s="22">
        <v>7178</v>
      </c>
      <c r="G3" s="22">
        <v>4446</v>
      </c>
      <c r="H3" s="22">
        <v>9033</v>
      </c>
      <c r="I3" s="8">
        <v>10090</v>
      </c>
      <c r="J3" s="8">
        <v>8713</v>
      </c>
      <c r="K3" s="8">
        <v>23054</v>
      </c>
      <c r="L3" s="8">
        <v>17119</v>
      </c>
      <c r="M3" s="8">
        <v>32299</v>
      </c>
      <c r="N3" s="8">
        <v>31610</v>
      </c>
      <c r="O3" s="8">
        <v>41452</v>
      </c>
      <c r="P3" s="8">
        <v>46215</v>
      </c>
      <c r="Q3" s="49"/>
      <c r="R3" s="49"/>
      <c r="S3" s="7"/>
      <c r="T3" s="46"/>
    </row>
    <row r="4" spans="2:20" ht="21.95" customHeight="1" x14ac:dyDescent="0.2">
      <c r="B4" s="110" t="s">
        <v>63</v>
      </c>
      <c r="C4" s="111" t="s">
        <v>50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/>
      <c r="P4" s="31"/>
      <c r="Q4" s="49"/>
      <c r="R4" s="49"/>
      <c r="S4" s="7"/>
      <c r="T4" s="46"/>
    </row>
    <row r="5" spans="2:20" ht="21.95" customHeight="1" x14ac:dyDescent="0.2">
      <c r="B5" s="93" t="s">
        <v>24</v>
      </c>
      <c r="C5" s="112" t="s">
        <v>23</v>
      </c>
      <c r="D5" s="23">
        <f t="shared" ref="D5:I5" si="0">D4/D3*100</f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ref="J5:L5" si="1">J4/J3*100</f>
        <v>0</v>
      </c>
      <c r="K5" s="23">
        <f t="shared" si="1"/>
        <v>0</v>
      </c>
      <c r="L5" s="23">
        <f t="shared" si="1"/>
        <v>0</v>
      </c>
      <c r="M5" s="23">
        <f t="shared" ref="M5:N5" si="2">M4/M3*100</f>
        <v>0</v>
      </c>
      <c r="N5" s="23">
        <f t="shared" si="2"/>
        <v>0</v>
      </c>
      <c r="O5" s="24"/>
      <c r="P5" s="24"/>
      <c r="Q5" s="49"/>
      <c r="R5" s="49"/>
      <c r="S5" s="7"/>
      <c r="T5" s="46"/>
    </row>
    <row r="6" spans="2:20" ht="15" customHeight="1" x14ac:dyDescent="0.2">
      <c r="B6" s="59" t="s">
        <v>64</v>
      </c>
      <c r="O6" s="46"/>
      <c r="P6" s="50"/>
      <c r="Q6" s="49"/>
      <c r="R6" s="49"/>
      <c r="S6" s="7"/>
      <c r="T6" s="46"/>
    </row>
    <row r="7" spans="2:20" x14ac:dyDescent="0.2">
      <c r="O7" s="46"/>
      <c r="P7" s="50"/>
      <c r="Q7" s="49"/>
      <c r="R7" s="49"/>
      <c r="S7" s="7"/>
      <c r="T7" s="46"/>
    </row>
    <row r="8" spans="2:20" x14ac:dyDescent="0.2">
      <c r="O8" s="12" t="s">
        <v>12</v>
      </c>
      <c r="P8" s="50"/>
      <c r="Q8" s="49"/>
      <c r="R8" s="49"/>
      <c r="S8" s="7"/>
      <c r="T8" s="46"/>
    </row>
    <row r="9" spans="2:20" x14ac:dyDescent="0.2">
      <c r="O9" s="46"/>
      <c r="P9" s="50"/>
      <c r="Q9" s="49"/>
      <c r="R9" s="49"/>
      <c r="S9" s="7"/>
      <c r="T9" s="46"/>
    </row>
    <row r="10" spans="2:20" x14ac:dyDescent="0.2">
      <c r="O10" s="46"/>
      <c r="P10" s="50"/>
      <c r="Q10" s="49"/>
      <c r="R10" s="49"/>
      <c r="S10" s="7"/>
      <c r="T10" s="46"/>
    </row>
    <row r="11" spans="2:20" x14ac:dyDescent="0.2">
      <c r="O11" s="46"/>
      <c r="P11" s="50"/>
      <c r="Q11" s="49"/>
      <c r="R11" s="49"/>
      <c r="S11" s="7"/>
      <c r="T11" s="46"/>
    </row>
    <row r="12" spans="2:20" x14ac:dyDescent="0.2">
      <c r="O12" s="46"/>
      <c r="P12" s="50"/>
      <c r="Q12" s="49"/>
      <c r="R12" s="49"/>
      <c r="S12" s="51"/>
      <c r="T12" s="46"/>
    </row>
    <row r="13" spans="2:20" x14ac:dyDescent="0.2">
      <c r="O13" s="46"/>
      <c r="P13" s="48"/>
      <c r="Q13" s="49"/>
      <c r="R13" s="49"/>
      <c r="S13" s="22"/>
      <c r="T13" s="46"/>
    </row>
    <row r="14" spans="2:20" x14ac:dyDescent="0.2">
      <c r="O14" s="46"/>
      <c r="P14" s="50"/>
      <c r="Q14" s="49"/>
      <c r="R14" s="49"/>
      <c r="S14" s="22"/>
      <c r="T14" s="46"/>
    </row>
    <row r="15" spans="2:20" x14ac:dyDescent="0.2">
      <c r="O15" s="46"/>
      <c r="P15" s="46"/>
      <c r="Q15" s="46"/>
      <c r="R15" s="46"/>
      <c r="S15" s="46"/>
      <c r="T15" s="46"/>
    </row>
    <row r="16" spans="2:20" x14ac:dyDescent="0.2">
      <c r="O16" s="46"/>
      <c r="P16" s="46"/>
      <c r="Q16" s="46"/>
      <c r="R16" s="46"/>
      <c r="S16" s="46"/>
      <c r="T16" s="46"/>
    </row>
    <row r="17" spans="15:20" x14ac:dyDescent="0.2">
      <c r="O17" s="46"/>
      <c r="P17" s="46"/>
      <c r="Q17" s="46"/>
      <c r="R17" s="46"/>
      <c r="S17" s="46"/>
      <c r="T17" s="46"/>
    </row>
    <row r="18" spans="15:20" x14ac:dyDescent="0.2">
      <c r="O18" s="46"/>
      <c r="P18" s="46"/>
      <c r="Q18" s="46"/>
      <c r="R18" s="46"/>
      <c r="S18" s="46"/>
      <c r="T18" s="46"/>
    </row>
    <row r="19" spans="15:20" x14ac:dyDescent="0.2">
      <c r="O19" s="46"/>
      <c r="P19" s="46"/>
      <c r="Q19" s="46"/>
      <c r="R19" s="46"/>
      <c r="S19" s="46"/>
      <c r="T19" s="46"/>
    </row>
    <row r="20" spans="15:20" x14ac:dyDescent="0.2">
      <c r="O20" s="46"/>
      <c r="P20" s="46"/>
      <c r="Q20" s="46"/>
      <c r="R20" s="46"/>
      <c r="S20" s="46"/>
      <c r="T20" s="46"/>
    </row>
    <row r="21" spans="15:20" x14ac:dyDescent="0.2">
      <c r="O21" s="46"/>
      <c r="P21" s="46"/>
      <c r="Q21" s="46"/>
      <c r="R21" s="46"/>
      <c r="S21" s="46"/>
      <c r="T21" s="46"/>
    </row>
    <row r="22" spans="15:20" x14ac:dyDescent="0.2">
      <c r="O22" s="46"/>
      <c r="P22" s="46"/>
      <c r="Q22" s="46"/>
      <c r="R22" s="46"/>
      <c r="S22" s="46"/>
      <c r="T22" s="46"/>
    </row>
    <row r="23" spans="15:20" x14ac:dyDescent="0.2">
      <c r="O23" s="46"/>
      <c r="P23" s="46"/>
      <c r="Q23" s="46"/>
      <c r="R23" s="46"/>
      <c r="S23" s="46"/>
      <c r="T23" s="46"/>
    </row>
    <row r="33" spans="4:4" x14ac:dyDescent="0.2">
      <c r="D33" s="21"/>
    </row>
    <row r="34" spans="4:4" x14ac:dyDescent="0.2">
      <c r="D34" s="21"/>
    </row>
    <row r="35" spans="4:4" x14ac:dyDescent="0.2">
      <c r="D35" s="21"/>
    </row>
    <row r="36" spans="4:4" x14ac:dyDescent="0.2">
      <c r="D36" s="21"/>
    </row>
    <row r="37" spans="4:4" x14ac:dyDescent="0.2">
      <c r="D37" s="21"/>
    </row>
    <row r="38" spans="4:4" x14ac:dyDescent="0.2">
      <c r="D38" s="21"/>
    </row>
    <row r="39" spans="4:4" x14ac:dyDescent="0.2">
      <c r="D39" s="21"/>
    </row>
    <row r="40" spans="4:4" x14ac:dyDescent="0.2">
      <c r="D40" s="21"/>
    </row>
    <row r="41" spans="4:4" x14ac:dyDescent="0.2">
      <c r="D41" s="21"/>
    </row>
  </sheetData>
  <sheetProtection selectLockedCells="1" selectUnlockedCells="1"/>
  <phoneticPr fontId="8" type="noConversion"/>
  <hyperlinks>
    <hyperlink ref="O8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7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>
    <pageSetUpPr fitToPage="1"/>
  </sheetPr>
  <dimension ref="B1:P26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31.42578125" style="2" customWidth="1"/>
    <col min="3" max="3" width="10.85546875" style="2" customWidth="1"/>
    <col min="4" max="16" width="12.7109375" style="2" customWidth="1"/>
    <col min="17" max="16384" width="9.140625" style="2"/>
  </cols>
  <sheetData>
    <row r="1" spans="2:16" ht="29.85" customHeight="1" x14ac:dyDescent="0.2">
      <c r="B1" s="3" t="s">
        <v>69</v>
      </c>
    </row>
    <row r="2" spans="2:16" ht="23.25" customHeight="1" x14ac:dyDescent="0.2">
      <c r="B2" s="4" t="s">
        <v>20</v>
      </c>
      <c r="C2" s="5" t="s">
        <v>2</v>
      </c>
      <c r="D2" s="6">
        <v>2010</v>
      </c>
      <c r="E2" s="6">
        <v>2011</v>
      </c>
      <c r="F2" s="6">
        <v>2012</v>
      </c>
      <c r="G2" s="6">
        <v>2013</v>
      </c>
      <c r="H2" s="6">
        <v>2014</v>
      </c>
      <c r="I2" s="6">
        <v>2015</v>
      </c>
      <c r="J2" s="6">
        <v>2016</v>
      </c>
      <c r="K2" s="6">
        <v>2017</v>
      </c>
      <c r="L2" s="6">
        <v>2018</v>
      </c>
      <c r="M2" s="6">
        <v>2019</v>
      </c>
      <c r="N2" s="6">
        <v>2020</v>
      </c>
      <c r="O2" s="6">
        <v>2021</v>
      </c>
      <c r="P2" s="6">
        <v>2022</v>
      </c>
    </row>
    <row r="3" spans="2:16" ht="18" customHeight="1" x14ac:dyDescent="0.2">
      <c r="B3" s="108" t="s">
        <v>25</v>
      </c>
      <c r="C3" s="109" t="s">
        <v>50</v>
      </c>
      <c r="D3" s="22">
        <v>1577.7</v>
      </c>
      <c r="E3" s="22">
        <v>1728</v>
      </c>
      <c r="F3" s="22">
        <v>1615.05</v>
      </c>
      <c r="G3" s="22">
        <v>1000.35</v>
      </c>
      <c r="H3" s="22">
        <v>2032.425</v>
      </c>
      <c r="I3" s="22">
        <v>2270.25</v>
      </c>
      <c r="J3" s="22">
        <v>1960.425</v>
      </c>
      <c r="K3" s="22">
        <v>5187.1500000000005</v>
      </c>
      <c r="L3" s="22">
        <v>3851.7750000000001</v>
      </c>
      <c r="M3" s="22">
        <v>7267.2750000000005</v>
      </c>
      <c r="N3" s="22">
        <v>7112.25</v>
      </c>
      <c r="O3" s="22">
        <v>9326.7000000000007</v>
      </c>
      <c r="P3" s="22">
        <v>10398.375</v>
      </c>
    </row>
    <row r="4" spans="2:16" ht="18" customHeight="1" x14ac:dyDescent="0.2">
      <c r="B4" s="110" t="s">
        <v>26</v>
      </c>
      <c r="C4" s="111" t="s">
        <v>50</v>
      </c>
      <c r="D4" s="20">
        <v>2481.1822500000003</v>
      </c>
      <c r="E4" s="20">
        <v>2836.0062250000001</v>
      </c>
      <c r="F4" s="20">
        <v>2410.9344000000001</v>
      </c>
      <c r="G4" s="20">
        <v>2619.0719249999997</v>
      </c>
      <c r="H4" s="20">
        <v>2918.6391250000001</v>
      </c>
      <c r="I4" s="20">
        <v>2257.580825</v>
      </c>
      <c r="J4" s="20">
        <v>3040.6664000000001</v>
      </c>
      <c r="K4" s="20">
        <v>3629.8808750000003</v>
      </c>
      <c r="L4" s="20">
        <v>4065.5886500000001</v>
      </c>
      <c r="M4" s="20">
        <v>4180.389075</v>
      </c>
      <c r="N4" s="20">
        <v>3652.4014750000001</v>
      </c>
      <c r="O4" s="20">
        <v>4121.8145500000001</v>
      </c>
      <c r="P4" s="20">
        <v>4418.4006250000002</v>
      </c>
    </row>
    <row r="5" spans="2:16" ht="18" customHeight="1" x14ac:dyDescent="0.2">
      <c r="B5" s="113" t="s">
        <v>27</v>
      </c>
      <c r="C5" s="114" t="s">
        <v>50</v>
      </c>
      <c r="D5" s="36">
        <v>809.303675</v>
      </c>
      <c r="E5" s="36">
        <v>1027.4321</v>
      </c>
      <c r="F5" s="36">
        <v>1116.440325</v>
      </c>
      <c r="G5" s="36">
        <v>836.62329999999997</v>
      </c>
      <c r="H5" s="36">
        <v>937.64277500000003</v>
      </c>
      <c r="I5" s="36">
        <v>1535.3097750000002</v>
      </c>
      <c r="J5" s="36">
        <v>935.34277499999996</v>
      </c>
      <c r="K5" s="36">
        <v>1464.5003000000002</v>
      </c>
      <c r="L5" s="36">
        <v>1680.4467749999999</v>
      </c>
      <c r="M5" s="36">
        <v>4483.4003249999996</v>
      </c>
      <c r="N5" s="36">
        <v>4829.5900750000001</v>
      </c>
      <c r="O5" s="36">
        <v>8767.4891000000007</v>
      </c>
      <c r="P5" s="36">
        <v>10179.998250000001</v>
      </c>
    </row>
    <row r="6" spans="2:16" ht="14.25" customHeight="1" x14ac:dyDescent="0.2">
      <c r="B6" s="108"/>
      <c r="C6" s="10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2:16" ht="24" customHeight="1" x14ac:dyDescent="0.2">
      <c r="B7" s="115" t="s">
        <v>28</v>
      </c>
      <c r="C7" s="116" t="s">
        <v>23</v>
      </c>
      <c r="D7" s="25">
        <f>(D5/D3)*100</f>
        <v>51.2964235913038</v>
      </c>
      <c r="E7" s="25">
        <f t="shared" ref="E7" si="0">(E5/E3)*100</f>
        <v>59.457876157407405</v>
      </c>
      <c r="F7" s="25">
        <f t="shared" ref="F7:G7" si="1">(F5/F3)*100</f>
        <v>69.127291724714411</v>
      </c>
      <c r="G7" s="25">
        <f t="shared" si="1"/>
        <v>83.633058429549649</v>
      </c>
      <c r="H7" s="25">
        <f t="shared" ref="H7:J7" si="2">(H5/H3)*100</f>
        <v>46.134188223427678</v>
      </c>
      <c r="I7" s="25">
        <f t="shared" si="2"/>
        <v>67.627343904856303</v>
      </c>
      <c r="J7" s="25">
        <f t="shared" si="2"/>
        <v>47.711224606909212</v>
      </c>
      <c r="K7" s="25">
        <f t="shared" ref="K7:L7" si="3">(K5/K3)*100</f>
        <v>28.233235977367148</v>
      </c>
      <c r="L7" s="25">
        <f t="shared" si="3"/>
        <v>43.627854041318606</v>
      </c>
      <c r="M7" s="25">
        <f t="shared" ref="M7:N7" si="4">(M5/M3)*100</f>
        <v>61.69300494339349</v>
      </c>
      <c r="N7" s="25">
        <f t="shared" si="4"/>
        <v>67.905234981897436</v>
      </c>
      <c r="O7" s="25">
        <f t="shared" ref="O7:P7" si="5">(O5/O3)*100</f>
        <v>94.004193337407656</v>
      </c>
      <c r="P7" s="25">
        <f t="shared" si="5"/>
        <v>97.899895416351114</v>
      </c>
    </row>
    <row r="8" spans="2:16" ht="24" customHeight="1" x14ac:dyDescent="0.2">
      <c r="B8" s="117" t="s">
        <v>29</v>
      </c>
      <c r="C8" s="118" t="s">
        <v>50</v>
      </c>
      <c r="D8" s="26">
        <f>D3+D4-D5</f>
        <v>3249.5785750000005</v>
      </c>
      <c r="E8" s="26">
        <f>E3+E4-E5</f>
        <v>3536.5741250000001</v>
      </c>
      <c r="F8" s="26">
        <f t="shared" ref="F8:G8" si="6">F3+F4-F5</f>
        <v>2909.5440750000002</v>
      </c>
      <c r="G8" s="26">
        <f t="shared" si="6"/>
        <v>2782.7986249999994</v>
      </c>
      <c r="H8" s="26">
        <f t="shared" ref="H8:J8" si="7">H3+H4-H5</f>
        <v>4013.4213499999996</v>
      </c>
      <c r="I8" s="26">
        <f t="shared" si="7"/>
        <v>2992.5210499999998</v>
      </c>
      <c r="J8" s="26">
        <f t="shared" si="7"/>
        <v>4065.7486250000002</v>
      </c>
      <c r="K8" s="26">
        <f t="shared" ref="K8:L8" si="8">K3+K4-K5</f>
        <v>7352.5305750000007</v>
      </c>
      <c r="L8" s="26">
        <f t="shared" si="8"/>
        <v>6236.9168750000008</v>
      </c>
      <c r="M8" s="26">
        <f t="shared" ref="M8:N8" si="9">M3+M4-M5</f>
        <v>6964.263750000001</v>
      </c>
      <c r="N8" s="26">
        <f t="shared" si="9"/>
        <v>5935.0614000000005</v>
      </c>
      <c r="O8" s="26">
        <f t="shared" ref="O8:P8" si="10">O3+O4-O5</f>
        <v>4681.0254499999992</v>
      </c>
      <c r="P8" s="26">
        <f t="shared" si="10"/>
        <v>4636.7773749999997</v>
      </c>
    </row>
    <row r="9" spans="2:16" ht="24" customHeight="1" x14ac:dyDescent="0.2">
      <c r="B9" s="115" t="s">
        <v>22</v>
      </c>
      <c r="C9" s="116" t="s">
        <v>23</v>
      </c>
      <c r="D9" s="25">
        <f>(D3/D8)*100</f>
        <v>48.550910943890621</v>
      </c>
      <c r="E9" s="25">
        <f>(E3/E8)*100</f>
        <v>48.860844956840822</v>
      </c>
      <c r="F9" s="25">
        <f>(F3/F8)*100</f>
        <v>55.508696839383667</v>
      </c>
      <c r="G9" s="25">
        <f t="shared" ref="G9" si="11">(G3/G8)*100</f>
        <v>35.947624488998017</v>
      </c>
      <c r="H9" s="25">
        <f t="shared" ref="H9:J9" si="12">(H3/H8)*100</f>
        <v>50.640708332306048</v>
      </c>
      <c r="I9" s="25">
        <f t="shared" si="12"/>
        <v>75.86412800671863</v>
      </c>
      <c r="J9" s="25">
        <f t="shared" si="12"/>
        <v>48.218057258766208</v>
      </c>
      <c r="K9" s="25">
        <f t="shared" ref="K9:L9" si="13">(K3/K8)*100</f>
        <v>70.549179593177001</v>
      </c>
      <c r="L9" s="25">
        <f t="shared" si="13"/>
        <v>61.757677345988348</v>
      </c>
      <c r="M9" s="25">
        <f t="shared" ref="M9:N9" si="14">(M3/M8)*100</f>
        <v>104.35094449144032</v>
      </c>
      <c r="N9" s="25">
        <f t="shared" si="14"/>
        <v>119.83448056662058</v>
      </c>
      <c r="O9" s="25">
        <f t="shared" ref="O9:P9" si="15">(O3/O8)*100</f>
        <v>199.2448043622579</v>
      </c>
      <c r="P9" s="25">
        <f t="shared" si="15"/>
        <v>224.25866413308233</v>
      </c>
    </row>
    <row r="10" spans="2:16" ht="27.95" customHeight="1" x14ac:dyDescent="0.2">
      <c r="B10" s="119" t="s">
        <v>35</v>
      </c>
      <c r="C10" s="120" t="s">
        <v>23</v>
      </c>
      <c r="D10" s="27">
        <f>(D3-D5)/D8*100</f>
        <v>23.646030008675815</v>
      </c>
      <c r="E10" s="27">
        <f t="shared" ref="E10" si="16">(E3-E5)/E8*100</f>
        <v>19.809224272939563</v>
      </c>
      <c r="F10" s="27">
        <f t="shared" ref="F10:G10" si="17">(F3-F5)/F8*100</f>
        <v>17.137038042635595</v>
      </c>
      <c r="G10" s="27">
        <f t="shared" si="17"/>
        <v>5.8835266960792065</v>
      </c>
      <c r="H10" s="27">
        <f t="shared" ref="H10:J10" si="18">(H3-H5)/H8*100</f>
        <v>27.27802863260295</v>
      </c>
      <c r="I10" s="27">
        <f t="shared" si="18"/>
        <v>24.559233259194613</v>
      </c>
      <c r="J10" s="27">
        <f t="shared" si="18"/>
        <v>25.212631658948176</v>
      </c>
      <c r="K10" s="27">
        <f t="shared" ref="K10:L10" si="19">(K3-K5)/K8*100</f>
        <v>50.630863238538794</v>
      </c>
      <c r="L10" s="27">
        <f t="shared" si="19"/>
        <v>34.814128014172063</v>
      </c>
      <c r="M10" s="27">
        <f t="shared" ref="M10:N10" si="20">(M3-M5)/M8*100</f>
        <v>39.973711147858246</v>
      </c>
      <c r="N10" s="27">
        <f t="shared" si="20"/>
        <v>38.460594948520665</v>
      </c>
      <c r="O10" s="27">
        <f t="shared" ref="O10:P10" si="21">(O3-O5)/O8*100</f>
        <v>11.946333254821337</v>
      </c>
      <c r="P10" s="27">
        <f t="shared" si="21"/>
        <v>4.7096664846886132</v>
      </c>
    </row>
    <row r="11" spans="2:16" ht="18" customHeight="1" x14ac:dyDescent="0.2">
      <c r="B11" s="61" t="s">
        <v>72</v>
      </c>
    </row>
    <row r="12" spans="2:16" ht="7.5" customHeight="1" x14ac:dyDescent="0.2"/>
    <row r="13" spans="2:16" ht="14.1" customHeight="1" x14ac:dyDescent="0.2">
      <c r="B13" s="58" t="s">
        <v>30</v>
      </c>
      <c r="O13" s="12" t="s">
        <v>12</v>
      </c>
    </row>
    <row r="14" spans="2:16" ht="14.1" customHeight="1" x14ac:dyDescent="0.2">
      <c r="B14" s="58" t="s">
        <v>31</v>
      </c>
    </row>
    <row r="15" spans="2:16" ht="14.1" customHeight="1" x14ac:dyDescent="0.2">
      <c r="B15" s="58" t="s">
        <v>32</v>
      </c>
    </row>
    <row r="16" spans="2:16" x14ac:dyDescent="0.2">
      <c r="B16" s="58" t="s">
        <v>33</v>
      </c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C20" s="13"/>
    </row>
    <row r="21" spans="2:3" x14ac:dyDescent="0.2">
      <c r="C21" s="13"/>
    </row>
    <row r="22" spans="2:3" x14ac:dyDescent="0.2">
      <c r="C22" s="13"/>
    </row>
    <row r="23" spans="2:3" x14ac:dyDescent="0.2">
      <c r="C23" s="13"/>
    </row>
    <row r="24" spans="2:3" x14ac:dyDescent="0.2">
      <c r="C24" s="13"/>
    </row>
    <row r="25" spans="2:3" x14ac:dyDescent="0.2">
      <c r="C25" s="13"/>
    </row>
    <row r="26" spans="2:3" x14ac:dyDescent="0.2">
      <c r="C26" s="13"/>
    </row>
  </sheetData>
  <sheetProtection selectLockedCells="1" selectUnlockedCells="1"/>
  <phoneticPr fontId="8" type="noConversion"/>
  <hyperlinks>
    <hyperlink ref="O1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6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2</vt:i4>
      </vt:variant>
    </vt:vector>
  </HeadingPairs>
  <TitlesOfParts>
    <vt:vector size="9" baseType="lpstr">
      <vt:lpstr>ÍNDICE</vt:lpstr>
      <vt:lpstr>1</vt:lpstr>
      <vt:lpstr>2</vt:lpstr>
      <vt:lpstr>3</vt:lpstr>
      <vt:lpstr>4</vt:lpstr>
      <vt:lpstr>5</vt:lpstr>
      <vt:lpstr>6</vt:lpstr>
      <vt:lpstr>'1'!Área_de_Impressão</vt:lpstr>
      <vt:lpstr>'5'!Área_de_Impressão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2019-06-03T11:21:20Z</cp:lastPrinted>
  <dcterms:created xsi:type="dcterms:W3CDTF">2011-10-20T09:12:20Z</dcterms:created>
  <dcterms:modified xsi:type="dcterms:W3CDTF">2023-07-26T10:14:22Z</dcterms:modified>
</cp:coreProperties>
</file>